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Accounting Services\BUDGETS and Forecasts\Budget - 2026\"/>
    </mc:Choice>
  </mc:AlternateContent>
  <xr:revisionPtr revIDLastSave="0" documentId="13_ncr:1_{A5138DA1-AAE2-413B-809D-5AC37B7A2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ActiveRow">358</definedName>
    <definedName name="_xlnm.Print_Titles" localSheetId="0">'2026'!$1:$5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F50" i="1" l="1"/>
  <c r="F151" i="1"/>
  <c r="F148" i="1"/>
  <c r="F97" i="1"/>
  <c r="F96" i="1"/>
  <c r="B25" i="1" l="1"/>
  <c r="C25" i="1"/>
  <c r="D25" i="1"/>
  <c r="E25" i="1"/>
  <c r="F57" i="1" l="1"/>
  <c r="F209" i="1"/>
  <c r="B179" i="1" l="1"/>
  <c r="F258" i="1"/>
  <c r="D315" i="1"/>
  <c r="B312" i="1"/>
  <c r="D313" i="1"/>
  <c r="B314" i="1"/>
  <c r="B295" i="1"/>
  <c r="C275" i="1"/>
  <c r="F253" i="1"/>
  <c r="B149" i="1"/>
  <c r="B127" i="1" l="1"/>
  <c r="B100" i="1"/>
  <c r="B59" i="1" l="1"/>
  <c r="F301" i="1" l="1"/>
  <c r="B290" i="1"/>
  <c r="B285" i="1"/>
  <c r="F284" i="1"/>
  <c r="F265" i="1"/>
  <c r="F264" i="1"/>
  <c r="F263" i="1"/>
  <c r="F262" i="1"/>
  <c r="F261" i="1"/>
  <c r="F260" i="1"/>
  <c r="F259" i="1"/>
  <c r="F257" i="1"/>
  <c r="F256" i="1"/>
  <c r="F254" i="1"/>
  <c r="F252" i="1"/>
  <c r="F251" i="1"/>
  <c r="F250" i="1"/>
  <c r="F249" i="1"/>
  <c r="F179" i="1"/>
  <c r="F165" i="1"/>
  <c r="F331" i="1" l="1"/>
  <c r="F341" i="1"/>
  <c r="F342" i="1"/>
  <c r="B145" i="1"/>
  <c r="F335" i="1"/>
  <c r="F255" i="1" l="1"/>
  <c r="F226" i="1" l="1"/>
  <c r="F119" i="1" l="1"/>
  <c r="F150" i="1" l="1"/>
  <c r="B11" i="1"/>
  <c r="C11" i="1"/>
  <c r="D11" i="1"/>
  <c r="F343" i="1"/>
  <c r="F340" i="1"/>
  <c r="F339" i="1"/>
  <c r="F338" i="1"/>
  <c r="F337" i="1"/>
  <c r="F336" i="1"/>
  <c r="F334" i="1"/>
  <c r="F333" i="1"/>
  <c r="F332" i="1"/>
  <c r="F330" i="1"/>
  <c r="F329" i="1"/>
  <c r="F319" i="1"/>
  <c r="F315" i="1"/>
  <c r="F314" i="1"/>
  <c r="F313" i="1"/>
  <c r="F312" i="1"/>
  <c r="F308" i="1"/>
  <c r="F307" i="1"/>
  <c r="F306" i="1"/>
  <c r="F305" i="1"/>
  <c r="F300" i="1"/>
  <c r="F299" i="1"/>
  <c r="F298" i="1"/>
  <c r="F297" i="1"/>
  <c r="F296" i="1"/>
  <c r="F295" i="1"/>
  <c r="F294" i="1"/>
  <c r="F293" i="1"/>
  <c r="F289" i="1"/>
  <c r="F288" i="1"/>
  <c r="F283" i="1"/>
  <c r="F282" i="1"/>
  <c r="F281" i="1"/>
  <c r="F280" i="1"/>
  <c r="F276" i="1"/>
  <c r="F275" i="1"/>
  <c r="F274" i="1"/>
  <c r="F270" i="1"/>
  <c r="F269" i="1"/>
  <c r="F248" i="1"/>
  <c r="F244" i="1"/>
  <c r="F240" i="1"/>
  <c r="F239" i="1"/>
  <c r="F238" i="1"/>
  <c r="F234" i="1"/>
  <c r="F233" i="1"/>
  <c r="F232" i="1"/>
  <c r="F228" i="1"/>
  <c r="F227" i="1"/>
  <c r="F222" i="1"/>
  <c r="F221" i="1"/>
  <c r="F220" i="1"/>
  <c r="F219" i="1"/>
  <c r="F218" i="1"/>
  <c r="F217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78" i="1"/>
  <c r="F177" i="1"/>
  <c r="F176" i="1"/>
  <c r="F175" i="1"/>
  <c r="F174" i="1"/>
  <c r="F173" i="1"/>
  <c r="F172" i="1"/>
  <c r="F171" i="1"/>
  <c r="F167" i="1"/>
  <c r="F166" i="1"/>
  <c r="F161" i="1"/>
  <c r="F160" i="1"/>
  <c r="F159" i="1"/>
  <c r="F158" i="1"/>
  <c r="F154" i="1"/>
  <c r="F153" i="1"/>
  <c r="F152" i="1"/>
  <c r="F149" i="1"/>
  <c r="F144" i="1"/>
  <c r="F143" i="1"/>
  <c r="F139" i="1"/>
  <c r="F138" i="1"/>
  <c r="F137" i="1"/>
  <c r="F133" i="1"/>
  <c r="F132" i="1"/>
  <c r="F131" i="1"/>
  <c r="F130" i="1"/>
  <c r="F129" i="1"/>
  <c r="F128" i="1"/>
  <c r="F127" i="1"/>
  <c r="F126" i="1"/>
  <c r="F122" i="1"/>
  <c r="F121" i="1"/>
  <c r="F120" i="1"/>
  <c r="F118" i="1"/>
  <c r="F117" i="1"/>
  <c r="F116" i="1"/>
  <c r="F115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84" i="1"/>
  <c r="F83" i="1"/>
  <c r="F82" i="1"/>
  <c r="F81" i="1"/>
  <c r="F80" i="1"/>
  <c r="F76" i="1"/>
  <c r="F75" i="1"/>
  <c r="F74" i="1"/>
  <c r="F73" i="1"/>
  <c r="F72" i="1"/>
  <c r="F68" i="1"/>
  <c r="F67" i="1"/>
  <c r="F66" i="1"/>
  <c r="F65" i="1"/>
  <c r="F64" i="1"/>
  <c r="F63" i="1"/>
  <c r="F59" i="1"/>
  <c r="F58" i="1"/>
  <c r="F56" i="1"/>
  <c r="F52" i="1"/>
  <c r="F51" i="1"/>
  <c r="F49" i="1"/>
  <c r="F48" i="1"/>
  <c r="F44" i="1"/>
  <c r="F43" i="1"/>
  <c r="F42" i="1"/>
  <c r="F41" i="1"/>
  <c r="F37" i="1"/>
  <c r="F36" i="1"/>
  <c r="F32" i="1"/>
  <c r="F31" i="1"/>
  <c r="F30" i="1"/>
  <c r="F29" i="1"/>
  <c r="F28" i="1"/>
  <c r="F24" i="1"/>
  <c r="F23" i="1"/>
  <c r="F22" i="1"/>
  <c r="F21" i="1"/>
  <c r="F9" i="1"/>
  <c r="F8" i="1"/>
  <c r="F7" i="1"/>
  <c r="D370" i="1" l="1"/>
  <c r="D366" i="1"/>
  <c r="D365" i="1"/>
  <c r="D367" i="1"/>
  <c r="F25" i="1"/>
  <c r="F123" i="1"/>
  <c r="D368" i="1" l="1"/>
  <c r="B60" i="1" l="1"/>
  <c r="B345" i="1" l="1"/>
  <c r="D373" i="1" s="1"/>
  <c r="C345" i="1" l="1"/>
  <c r="D374" i="1" s="1"/>
  <c r="E345" i="1"/>
  <c r="D345" i="1"/>
  <c r="D375" i="1" s="1"/>
  <c r="D376" i="1" l="1"/>
  <c r="F345" i="1"/>
  <c r="B320" i="1" l="1"/>
  <c r="B316" i="1"/>
  <c r="B309" i="1"/>
  <c r="B302" i="1"/>
  <c r="B277" i="1"/>
  <c r="B271" i="1"/>
  <c r="B266" i="1"/>
  <c r="B245" i="1"/>
  <c r="B241" i="1"/>
  <c r="B235" i="1"/>
  <c r="B229" i="1"/>
  <c r="B223" i="1"/>
  <c r="B214" i="1"/>
  <c r="B180" i="1"/>
  <c r="B168" i="1"/>
  <c r="B162" i="1"/>
  <c r="B155" i="1"/>
  <c r="B140" i="1"/>
  <c r="B134" i="1"/>
  <c r="B123" i="1"/>
  <c r="B112" i="1"/>
  <c r="B85" i="1"/>
  <c r="B77" i="1"/>
  <c r="B69" i="1"/>
  <c r="B53" i="1"/>
  <c r="B45" i="1"/>
  <c r="B38" i="1"/>
  <c r="B33" i="1"/>
  <c r="B324" i="1" l="1"/>
  <c r="B87" i="1"/>
  <c r="B347" i="1" l="1"/>
  <c r="B89" i="1"/>
  <c r="B349" i="1"/>
  <c r="B352" i="1" l="1"/>
  <c r="B356" i="1" s="1"/>
  <c r="F352" i="1" l="1"/>
  <c r="B358" i="1"/>
  <c r="E33" i="1" l="1"/>
  <c r="D33" i="1"/>
  <c r="C33" i="1"/>
  <c r="E320" i="1" l="1"/>
  <c r="D320" i="1"/>
  <c r="C320" i="1"/>
  <c r="E316" i="1"/>
  <c r="D316" i="1"/>
  <c r="C316" i="1"/>
  <c r="E309" i="1"/>
  <c r="D309" i="1"/>
  <c r="C309" i="1"/>
  <c r="E302" i="1"/>
  <c r="D302" i="1"/>
  <c r="C302" i="1"/>
  <c r="E290" i="1"/>
  <c r="D290" i="1"/>
  <c r="C290" i="1"/>
  <c r="E285" i="1"/>
  <c r="D285" i="1"/>
  <c r="C285" i="1"/>
  <c r="E277" i="1"/>
  <c r="D277" i="1"/>
  <c r="C277" i="1"/>
  <c r="E271" i="1"/>
  <c r="D271" i="1"/>
  <c r="C271" i="1"/>
  <c r="E266" i="1"/>
  <c r="D266" i="1"/>
  <c r="C266" i="1"/>
  <c r="E245" i="1"/>
  <c r="D245" i="1"/>
  <c r="C245" i="1"/>
  <c r="E241" i="1"/>
  <c r="D241" i="1"/>
  <c r="C241" i="1"/>
  <c r="E235" i="1"/>
  <c r="D235" i="1"/>
  <c r="C235" i="1"/>
  <c r="E229" i="1"/>
  <c r="D229" i="1"/>
  <c r="C229" i="1"/>
  <c r="E223" i="1"/>
  <c r="D223" i="1"/>
  <c r="C223" i="1"/>
  <c r="E214" i="1"/>
  <c r="D214" i="1"/>
  <c r="C214" i="1"/>
  <c r="E180" i="1"/>
  <c r="D180" i="1"/>
  <c r="C180" i="1"/>
  <c r="E168" i="1"/>
  <c r="D168" i="1"/>
  <c r="C168" i="1"/>
  <c r="E162" i="1"/>
  <c r="D162" i="1"/>
  <c r="C162" i="1"/>
  <c r="E155" i="1"/>
  <c r="D155" i="1"/>
  <c r="C155" i="1"/>
  <c r="E140" i="1"/>
  <c r="D140" i="1"/>
  <c r="C140" i="1"/>
  <c r="E134" i="1"/>
  <c r="D134" i="1"/>
  <c r="C134" i="1"/>
  <c r="E123" i="1"/>
  <c r="D123" i="1"/>
  <c r="C123" i="1"/>
  <c r="E112" i="1"/>
  <c r="D112" i="1"/>
  <c r="C112" i="1"/>
  <c r="E85" i="1"/>
  <c r="D85" i="1"/>
  <c r="C85" i="1"/>
  <c r="E77" i="1"/>
  <c r="D77" i="1"/>
  <c r="C77" i="1"/>
  <c r="E69" i="1"/>
  <c r="D69" i="1"/>
  <c r="C69" i="1"/>
  <c r="E60" i="1"/>
  <c r="D60" i="1"/>
  <c r="C60" i="1"/>
  <c r="E53" i="1"/>
  <c r="D53" i="1"/>
  <c r="C53" i="1"/>
  <c r="E45" i="1"/>
  <c r="D45" i="1"/>
  <c r="C45" i="1"/>
  <c r="E38" i="1"/>
  <c r="D38" i="1"/>
  <c r="C38" i="1"/>
  <c r="D324" i="1" l="1"/>
  <c r="D347" i="1" s="1"/>
  <c r="C324" i="1"/>
  <c r="C347" i="1" s="1"/>
  <c r="E324" i="1"/>
  <c r="C87" i="1"/>
  <c r="D87" i="1"/>
  <c r="E87" i="1"/>
  <c r="E347" i="1" l="1"/>
  <c r="E349" i="1"/>
  <c r="C89" i="1"/>
  <c r="C349" i="1"/>
  <c r="C353" i="1" s="1"/>
  <c r="F353" i="1" s="1"/>
  <c r="D89" i="1"/>
  <c r="D349" i="1"/>
  <c r="D354" i="1" s="1"/>
  <c r="F354" i="1" s="1"/>
  <c r="D356" i="1" l="1"/>
  <c r="D358" i="1" s="1"/>
  <c r="C356" i="1"/>
  <c r="C358" i="1" l="1"/>
  <c r="F33" i="1" l="1"/>
  <c r="F38" i="1" l="1"/>
  <c r="F45" i="1" l="1"/>
  <c r="F53" i="1" l="1"/>
  <c r="F60" i="1" l="1"/>
  <c r="F112" i="1"/>
  <c r="F69" i="1" l="1"/>
  <c r="F134" i="1" l="1"/>
  <c r="F77" i="1" l="1"/>
  <c r="F140" i="1" l="1"/>
  <c r="F145" i="1" l="1"/>
  <c r="F155" i="1" l="1"/>
  <c r="F162" i="1" l="1"/>
  <c r="F85" i="1" l="1"/>
  <c r="F87" i="1" l="1"/>
  <c r="F168" i="1"/>
  <c r="F180" i="1" l="1"/>
  <c r="F214" i="1" l="1"/>
  <c r="F223" i="1" l="1"/>
  <c r="F229" i="1" l="1"/>
  <c r="F235" i="1" l="1"/>
  <c r="F241" i="1" l="1"/>
  <c r="F245" i="1" l="1"/>
  <c r="F266" i="1" l="1"/>
  <c r="F271" i="1" l="1"/>
  <c r="F277" i="1" l="1"/>
  <c r="F285" i="1" l="1"/>
  <c r="F290" i="1" l="1"/>
  <c r="F302" i="1" l="1"/>
  <c r="F309" i="1" l="1"/>
  <c r="F316" i="1" l="1"/>
  <c r="F320" i="1" l="1"/>
  <c r="F324" i="1" l="1"/>
  <c r="F347" i="1" l="1"/>
  <c r="F349" i="1"/>
  <c r="E11" i="1"/>
  <c r="E355" i="1" s="1"/>
  <c r="F10" i="1"/>
  <c r="D378" i="1" l="1"/>
  <c r="D380" i="1" s="1"/>
  <c r="F11" i="1"/>
  <c r="F89" i="1" s="1"/>
  <c r="F355" i="1"/>
  <c r="F356" i="1" s="1"/>
  <c r="E356" i="1"/>
  <c r="E89" i="1"/>
  <c r="F358" i="1" l="1"/>
  <c r="E370" i="1"/>
  <c r="E376" i="1"/>
  <c r="E368" i="1"/>
  <c r="E378" i="1"/>
  <c r="E358" i="1"/>
</calcChain>
</file>

<file path=xl/sharedStrings.xml><?xml version="1.0" encoding="utf-8"?>
<sst xmlns="http://schemas.openxmlformats.org/spreadsheetml/2006/main" count="321" uniqueCount="306">
  <si>
    <t>Revenue</t>
  </si>
  <si>
    <t xml:space="preserve">   301.000 Real Property Taxes</t>
  </si>
  <si>
    <t xml:space="preserve">      301.400 Real Estate Taxes-Delinquent</t>
  </si>
  <si>
    <t xml:space="preserve">   Total 301.000 Real Property Taxes</t>
  </si>
  <si>
    <t xml:space="preserve">   310.000 Act 511 Taxes</t>
  </si>
  <si>
    <t xml:space="preserve">      310.100 Real Estate Transfer Taxes</t>
  </si>
  <si>
    <t xml:space="preserve">      310.210 Earned Income Tax-CurY</t>
  </si>
  <si>
    <t xml:space="preserve">      310.230 Open Space Acquisition</t>
  </si>
  <si>
    <t xml:space="preserve">      310.240 OS Development &amp; Maintenance</t>
  </si>
  <si>
    <t xml:space="preserve">   Total 310.000 Act 511 Taxes</t>
  </si>
  <si>
    <t xml:space="preserve">   320.000 Licenses &amp; Permits</t>
  </si>
  <si>
    <t xml:space="preserve">      321.800 Cable TV Franchise</t>
  </si>
  <si>
    <t xml:space="preserve">      322.820 Street Encroachment Permits</t>
  </si>
  <si>
    <t xml:space="preserve">   Total 320.000 Licenses &amp; Permits</t>
  </si>
  <si>
    <t xml:space="preserve">      331.100 Fines from District Justice</t>
  </si>
  <si>
    <t xml:space="preserve">      331.110 Vehicle Code Fines from State</t>
  </si>
  <si>
    <t xml:space="preserve">      331.130 Court Restitution &amp; Misc Fines</t>
  </si>
  <si>
    <t xml:space="preserve">      331.140 Parking Violations</t>
  </si>
  <si>
    <t xml:space="preserve">   Total 330.000 Fines &amp; Forfeits</t>
  </si>
  <si>
    <t xml:space="preserve">   341.000 Interest Earnings</t>
  </si>
  <si>
    <t xml:space="preserve">      341.001 Interest-General Accounts</t>
  </si>
  <si>
    <t xml:space="preserve">      341.002 Interest Earnings Escrow &amp; Other</t>
  </si>
  <si>
    <t xml:space="preserve">      341.040 Interest Library Tax</t>
  </si>
  <si>
    <t xml:space="preserve">      341.050 Interest Earnings Open Space</t>
  </si>
  <si>
    <t xml:space="preserve">      341.120 Interest-Liquid Fuels Account</t>
  </si>
  <si>
    <t xml:space="preserve">   Total 341.000 Interest Earnings</t>
  </si>
  <si>
    <t xml:space="preserve">   342.000 Rental Income</t>
  </si>
  <si>
    <t xml:space="preserve">      342.100 Rent of Twp. Land</t>
  </si>
  <si>
    <t xml:space="preserve">      342.200 Rent of Pine Creek Park</t>
  </si>
  <si>
    <t xml:space="preserve">      342.230 Rent from Black Box</t>
  </si>
  <si>
    <t xml:space="preserve">   Total 342.000 Rental Income</t>
  </si>
  <si>
    <t xml:space="preserve">      354.140 Hazardous Waste Collection Grant</t>
  </si>
  <si>
    <t xml:space="preserve">      355.010 Public Utility Realty Tax</t>
  </si>
  <si>
    <t xml:space="preserve">      355.020 Liquid Fuels State Transfer</t>
  </si>
  <si>
    <t xml:space="preserve">      355.060 Pension Assistance</t>
  </si>
  <si>
    <t xml:space="preserve">      357.011 County Grant/Other Grants to General Fund</t>
  </si>
  <si>
    <t xml:space="preserve">   360.000 Charges for Service</t>
  </si>
  <si>
    <t xml:space="preserve">      361.340 Zoning Hearing Fees</t>
  </si>
  <si>
    <t xml:space="preserve">      361.990 Misc Fees &amp; Permits</t>
  </si>
  <si>
    <t xml:space="preserve">      362.110 Police Reports Charge</t>
  </si>
  <si>
    <t xml:space="preserve">      362.410 Building Permit Fees</t>
  </si>
  <si>
    <t xml:space="preserve">   Total 360.000 Charges for Service</t>
  </si>
  <si>
    <t xml:space="preserve">   380.000 Miscellaneous Revenues</t>
  </si>
  <si>
    <t xml:space="preserve">      361.400 Eng'g &amp; Legal Fee Reimbursement</t>
  </si>
  <si>
    <t xml:space="preserve">      383.120 Fire Hydrant Revenue</t>
  </si>
  <si>
    <t xml:space="preserve">      389.100 All Other Unclassified Income</t>
  </si>
  <si>
    <t xml:space="preserve">   Total 380.000 Miscellaneous Revenues</t>
  </si>
  <si>
    <t>Expenditures</t>
  </si>
  <si>
    <t xml:space="preserve">      400.210 Office Supplies</t>
  </si>
  <si>
    <t xml:space="preserve">      400.213 Photo Copies</t>
  </si>
  <si>
    <t xml:space="preserve">      400.215 Postage</t>
  </si>
  <si>
    <t xml:space="preserve">      400.321 Telephone</t>
  </si>
  <si>
    <t xml:space="preserve">      400.341 Advertisements</t>
  </si>
  <si>
    <t xml:space="preserve">      400.354 Workers Compensation</t>
  </si>
  <si>
    <t xml:space="preserve">   Total 400.000 General Government</t>
  </si>
  <si>
    <t xml:space="preserve">   401.000 Township Manager</t>
  </si>
  <si>
    <t xml:space="preserve">   Total 401.000 Township Manager</t>
  </si>
  <si>
    <t xml:space="preserve">   402.000 Financial Administration</t>
  </si>
  <si>
    <t xml:space="preserve">      402.317 Payroll Administration</t>
  </si>
  <si>
    <t xml:space="preserve">   Total 402.000 Financial Administration</t>
  </si>
  <si>
    <t xml:space="preserve">   403.000 Tax Collection</t>
  </si>
  <si>
    <t xml:space="preserve">   Total 403.000 Tax Collection</t>
  </si>
  <si>
    <t xml:space="preserve">   404.000 Legal Services</t>
  </si>
  <si>
    <t xml:space="preserve">   Total 404.000 Legal Services</t>
  </si>
  <si>
    <t xml:space="preserve">   405.000 Secretary</t>
  </si>
  <si>
    <t xml:space="preserve">   Total 405.000 Secretary</t>
  </si>
  <si>
    <t xml:space="preserve">      407.325 Internet, Website, Email</t>
  </si>
  <si>
    <t xml:space="preserve">      407.374 Equipment Maintenance</t>
  </si>
  <si>
    <t xml:space="preserve">   Total 407.000 Data Processing</t>
  </si>
  <si>
    <t xml:space="preserve">   408.000 Engineering Services</t>
  </si>
  <si>
    <t xml:space="preserve">   Total 408.000 Engineering Services</t>
  </si>
  <si>
    <t xml:space="preserve">   409.000 Township Buildings</t>
  </si>
  <si>
    <t xml:space="preserve">   Total 409.000 Township Buildings</t>
  </si>
  <si>
    <t xml:space="preserve">   410.000 Police Protection</t>
  </si>
  <si>
    <t xml:space="preserve">      410.112 Officers Salaries</t>
  </si>
  <si>
    <t xml:space="preserve">      410.124 Clerical Wages</t>
  </si>
  <si>
    <t xml:space="preserve">      410.196 Health Insurance</t>
  </si>
  <si>
    <t xml:space="preserve">      410.197 Police Pension</t>
  </si>
  <si>
    <t xml:space="preserve">      410.198 College Reimbursement</t>
  </si>
  <si>
    <t xml:space="preserve">      410.210 Office Supplies</t>
  </si>
  <si>
    <t xml:space="preserve">      410.230 Police Building - Fuel Oil</t>
  </si>
  <si>
    <t xml:space="preserve">      410.238 Uniforms</t>
  </si>
  <si>
    <t xml:space="preserve">      410.310 Medical &amp; Professional Services</t>
  </si>
  <si>
    <t xml:space="preserve">      410.317 Animal Control</t>
  </si>
  <si>
    <t xml:space="preserve">      410.320 Communications</t>
  </si>
  <si>
    <t xml:space="preserve">      410.352 Police Liability Insurance</t>
  </si>
  <si>
    <t xml:space="preserve">      410.373 Police Building Maintenance</t>
  </si>
  <si>
    <t xml:space="preserve">      410.374 Equipment Repairs</t>
  </si>
  <si>
    <t xml:space="preserve">      410.451 Vehicle Repair</t>
  </si>
  <si>
    <t xml:space="preserve">   Total 410.000-Police Protection</t>
  </si>
  <si>
    <t xml:space="preserve">      411.542 Fire Service Contribution</t>
  </si>
  <si>
    <t xml:space="preserve">   Total 411.000 Fire Protection</t>
  </si>
  <si>
    <t xml:space="preserve">   413.000 Code Enforcement</t>
  </si>
  <si>
    <t xml:space="preserve">   Total 413.000 Code Enforcement</t>
  </si>
  <si>
    <t xml:space="preserve">   414.000 Planning &amp; Zoning</t>
  </si>
  <si>
    <t xml:space="preserve">      414.317 Court Reporter</t>
  </si>
  <si>
    <t xml:space="preserve">   Total 414.000 Planning &amp; Zoning</t>
  </si>
  <si>
    <t xml:space="preserve">   415.000 Emergency Management</t>
  </si>
  <si>
    <t xml:space="preserve">      415.320 Phone &amp; Data Services</t>
  </si>
  <si>
    <t xml:space="preserve">      415.460 Training, Dues &amp; Conferences</t>
  </si>
  <si>
    <t xml:space="preserve">   Total 415.000 Emergency Management</t>
  </si>
  <si>
    <t xml:space="preserve">   427.368 Hazardous Waste Disposal</t>
  </si>
  <si>
    <t xml:space="preserve">   Total 427.368 Hazardous Waste Disposal</t>
  </si>
  <si>
    <t xml:space="preserve">   430.000 Public Works-General Services</t>
  </si>
  <si>
    <t xml:space="preserve">      430.196 Insurance Benefits</t>
  </si>
  <si>
    <t xml:space="preserve">      430.231 Vehicle Fuel - Gasoline</t>
  </si>
  <si>
    <t xml:space="preserve">      430.238 Uniforms</t>
  </si>
  <si>
    <t xml:space="preserve">      430.251 Vehicle Parts</t>
  </si>
  <si>
    <t xml:space="preserve">      430.354 Workers Compensation</t>
  </si>
  <si>
    <t xml:space="preserve">      430.374 Vehicle &amp; Equipment Maint</t>
  </si>
  <si>
    <t xml:space="preserve">      430.384 Equipment Rental</t>
  </si>
  <si>
    <t xml:space="preserve">      430.460 Training, Meetings &amp; Conf.</t>
  </si>
  <si>
    <t xml:space="preserve">   Total 430.000 Public Works-General Services</t>
  </si>
  <si>
    <t xml:space="preserve">   432.000 Highways Snow/Ice Removal</t>
  </si>
  <si>
    <t xml:space="preserve">      432.245 Sodium Chloride</t>
  </si>
  <si>
    <t xml:space="preserve">   Total 432.000 Highways Snow/Ice Removal</t>
  </si>
  <si>
    <t xml:space="preserve">   433.000 Traffic Signs &amp; Signals</t>
  </si>
  <si>
    <t xml:space="preserve">      433.245 Signs Purchase - Liquid Fuels</t>
  </si>
  <si>
    <t xml:space="preserve">   Total 433.000 Traffic Signs &amp; Signals</t>
  </si>
  <si>
    <t xml:space="preserve">   438.000 Highway Maint &amp; Repairs</t>
  </si>
  <si>
    <t xml:space="preserve">      438.245 Highway Materials</t>
  </si>
  <si>
    <t xml:space="preserve">      438.310 PA One Call</t>
  </si>
  <si>
    <t xml:space="preserve">      438.450 Contracted Services</t>
  </si>
  <si>
    <t xml:space="preserve">   Total 438.000 Highway Maint &amp; Repairs</t>
  </si>
  <si>
    <t xml:space="preserve">   450.000 Culture-Recreation</t>
  </si>
  <si>
    <t xml:space="preserve">   Total 450.000 Culture-Recreation</t>
  </si>
  <si>
    <t xml:space="preserve">   454.000 Parks</t>
  </si>
  <si>
    <t xml:space="preserve">      454.371 Park Mowing</t>
  </si>
  <si>
    <t xml:space="preserve">   Total 454.000 Parks</t>
  </si>
  <si>
    <t xml:space="preserve">   460.000 Community Development</t>
  </si>
  <si>
    <t xml:space="preserve">         460.312 Consultant Fees</t>
  </si>
  <si>
    <t xml:space="preserve">         460.314 Legal Fees</t>
  </si>
  <si>
    <t xml:space="preserve">   Total 460.000 Community Development</t>
  </si>
  <si>
    <t xml:space="preserve">   470.000 Debt Service</t>
  </si>
  <si>
    <t xml:space="preserve">   Total 470.000 Debt Service</t>
  </si>
  <si>
    <t xml:space="preserve">   480.000 Misc. Expenditures</t>
  </si>
  <si>
    <t xml:space="preserve">   Total 480.000 Misc. Expenditures</t>
  </si>
  <si>
    <t>Liquid Fuels</t>
  </si>
  <si>
    <t>Open Space</t>
  </si>
  <si>
    <t>Library</t>
  </si>
  <si>
    <t>Total</t>
  </si>
  <si>
    <t xml:space="preserve">     Open Space</t>
  </si>
  <si>
    <t xml:space="preserve">     Liquid Fuels</t>
  </si>
  <si>
    <t xml:space="preserve">     Library</t>
  </si>
  <si>
    <t>Total Funds</t>
  </si>
  <si>
    <t xml:space="preserve">     General Funds Operating</t>
  </si>
  <si>
    <t xml:space="preserve">      400.351 Real &amp; Personal Property Insurance</t>
  </si>
  <si>
    <t xml:space="preserve">      413.310 Officers Compensation/Contractor</t>
  </si>
  <si>
    <t xml:space="preserve">      301.110 Library Tax Revenue (.3 mils)</t>
  </si>
  <si>
    <t>Total Revenue Before Carry Forwards</t>
  </si>
  <si>
    <t>Revenue with Carry Forwards</t>
  </si>
  <si>
    <t>Net Revenue with out carry forwards (current year only)</t>
  </si>
  <si>
    <t>Net Revenue with Carry Forwards</t>
  </si>
  <si>
    <t xml:space="preserve">      403.310 Real Estate Tax Commission (Chester County)</t>
  </si>
  <si>
    <t xml:space="preserve">      403.317 Earned Income Tax Commission (Keystone)</t>
  </si>
  <si>
    <t xml:space="preserve">      403.319 Open Space Tax Commission (Keystone)</t>
  </si>
  <si>
    <t xml:space="preserve">         460.317 Appraisals</t>
  </si>
  <si>
    <t xml:space="preserve">               Misc. Proj. Twp Engineering</t>
  </si>
  <si>
    <t xml:space="preserve">   400.000 Legislative Governing Body</t>
  </si>
  <si>
    <t xml:space="preserve">      400.105 Supervisors Comp</t>
  </si>
  <si>
    <t xml:space="preserve">      400.197 Admin Pension</t>
  </si>
  <si>
    <t xml:space="preserve">      400.352 General Liability Insurance</t>
  </si>
  <si>
    <t xml:space="preserve">      400.390 Bank Services Charges/Fees</t>
  </si>
  <si>
    <t xml:space="preserve">      400.460 Meetings &amp; Conferences, Continuing Education</t>
  </si>
  <si>
    <t xml:space="preserve">      400.239 Misc. Expenses</t>
  </si>
  <si>
    <t xml:space="preserve">      401.110 Salaries and Wages</t>
  </si>
  <si>
    <t xml:space="preserve">      401.196 Insurance Benefits</t>
  </si>
  <si>
    <t xml:space="preserve">      401.239 Miscellaneous</t>
  </si>
  <si>
    <t xml:space="preserve">      401.420 Dues, Subscriptions and Memberships</t>
  </si>
  <si>
    <t xml:space="preserve">      401.460 Meetings &amp; Conferences, Continuing Educ.</t>
  </si>
  <si>
    <t xml:space="preserve">      402.115 PT Staff Bookkeeper</t>
  </si>
  <si>
    <t xml:space="preserve">      402.311 Auditing Services</t>
  </si>
  <si>
    <t xml:space="preserve">      404.310 Professional Services Twp Solicitor </t>
  </si>
  <si>
    <t xml:space="preserve">      404.314 Special Legal Services</t>
  </si>
  <si>
    <t xml:space="preserve">      405.110 Secretary Wages</t>
  </si>
  <si>
    <t xml:space="preserve">      405.420 Dues, Subscriptions and Memberships</t>
  </si>
  <si>
    <t xml:space="preserve">      405.460 Meetings &amp; Conferences, Continuing Educ.</t>
  </si>
  <si>
    <t xml:space="preserve">   407.000 IT - Networking Services/data Management</t>
  </si>
  <si>
    <t xml:space="preserve">      407.216 Software Licenses</t>
  </si>
  <si>
    <t xml:space="preserve">      407.452 IT Service Contract</t>
  </si>
  <si>
    <t xml:space="preserve">      409.373 Building Maintenance</t>
  </si>
  <si>
    <t xml:space="preserve">      409.364 Sewer Charges</t>
  </si>
  <si>
    <t xml:space="preserve">      409.365  Solid Waste</t>
  </si>
  <si>
    <t xml:space="preserve">      409.371  Grounds Maintenance</t>
  </si>
  <si>
    <t xml:space="preserve">      409.457 Contracted Janitorial Svs</t>
  </si>
  <si>
    <t xml:space="preserve">      410.110 Chief Salary</t>
  </si>
  <si>
    <t xml:space="preserve">      410.115 PT Officer Salaries</t>
  </si>
  <si>
    <t xml:space="preserve">      410.180 OT &amp; Holiday</t>
  </si>
  <si>
    <t xml:space="preserve">      410.195 Workers Compensation</t>
  </si>
  <si>
    <t xml:space="preserve">      410.260 Speedometer Calibration</t>
  </si>
  <si>
    <t xml:space="preserve">      410.216 Computer Software</t>
  </si>
  <si>
    <t xml:space="preserve">      410.344 Public Relations</t>
  </si>
  <si>
    <t xml:space="preserve">      410.231 Vehicle Fuel</t>
  </si>
  <si>
    <t xml:space="preserve">      410.239 Miscellaneous</t>
  </si>
  <si>
    <t xml:space="preserve">      411.363 Fire Hydrant Contract</t>
  </si>
  <si>
    <t xml:space="preserve">      414.314 ZHB Solicitor</t>
  </si>
  <si>
    <t xml:space="preserve">      415.239 Supplies &amp; Misc.</t>
  </si>
  <si>
    <t xml:space="preserve">      427.368 Solid Waste Disposal - Hazardous Waste Disposal</t>
  </si>
  <si>
    <t xml:space="preserve">      430.110 Road Master/Foreman Salaries</t>
  </si>
  <si>
    <t xml:space="preserve">      430.112 PW Full-Time Salaries</t>
  </si>
  <si>
    <t xml:space="preserve">      430.239 General Misc Supplies</t>
  </si>
  <si>
    <t xml:space="preserve">      430.189 Cell Phone Reimbursement</t>
  </si>
  <si>
    <t xml:space="preserve">      432.454 Snow/Ice Removal - Contracted</t>
  </si>
  <si>
    <t xml:space="preserve">      433.455 Signal Service Contract</t>
  </si>
  <si>
    <t xml:space="preserve">      438.249 Line Striping</t>
  </si>
  <si>
    <t xml:space="preserve">      452.531 Park &amp; Rec Special Events</t>
  </si>
  <si>
    <t xml:space="preserve">      452.543 DARC Contribution</t>
  </si>
  <si>
    <t xml:space="preserve">      454.246 Park Operating Supplies</t>
  </si>
  <si>
    <t xml:space="preserve">      454.253 Repair and Maint Supplies</t>
  </si>
  <si>
    <t xml:space="preserve">      454.456 Contracted Maintenance Svs</t>
  </si>
  <si>
    <t xml:space="preserve">      471.202 Debt Principal - Open Space</t>
  </si>
  <si>
    <t xml:space="preserve">      471.201 Debt Principal</t>
  </si>
  <si>
    <t xml:space="preserve">      472.202 Debt Interest - Open Space</t>
  </si>
  <si>
    <t xml:space="preserve">      456.540 Disbursement to Library</t>
  </si>
  <si>
    <t xml:space="preserve">      409.236 Township Building Supplies</t>
  </si>
  <si>
    <t xml:space="preserve">      409.361 Township Building - Electricity</t>
  </si>
  <si>
    <t xml:space="preserve">      366.100 Police Donations</t>
  </si>
  <si>
    <t xml:space="preserve">      410.780 Police Vehicle</t>
  </si>
  <si>
    <t xml:space="preserve">      410.196 Health Savings Accounts</t>
  </si>
  <si>
    <t xml:space="preserve">      413.318 Reimbursable Professional Fees</t>
  </si>
  <si>
    <t xml:space="preserve">      472.201 Debt Interest</t>
  </si>
  <si>
    <t xml:space="preserve">      361.341 Conditional Use Hearing Fees</t>
  </si>
  <si>
    <t xml:space="preserve">      405.331 Mileage Reimbursement</t>
  </si>
  <si>
    <t xml:space="preserve">      405.189 Cell Reimbursement</t>
  </si>
  <si>
    <t xml:space="preserve">Capital Purchases </t>
  </si>
  <si>
    <t>Total  Capital Expenditures</t>
  </si>
  <si>
    <t>Total Expenditures - Non Capital</t>
  </si>
  <si>
    <t>West Pikeland Township</t>
  </si>
  <si>
    <t xml:space="preserve">      454.372 Park Maintenance</t>
  </si>
  <si>
    <t xml:space="preserve">      401.320 Communications Cell Phone</t>
  </si>
  <si>
    <t xml:space="preserve">      402.192 Employer Paid Taxes</t>
  </si>
  <si>
    <t xml:space="preserve">      401.192 Employer Paid Taxes</t>
  </si>
  <si>
    <t xml:space="preserve">      405.192 Employer Paid Taxes</t>
  </si>
  <si>
    <t xml:space="preserve">      430.192 Employer Paid Taxes</t>
  </si>
  <si>
    <t xml:space="preserve">      410.199 AD&amp;D, Life, STD, LTD</t>
  </si>
  <si>
    <t xml:space="preserve">      396.101 Vehicle/ Equipment Sales</t>
  </si>
  <si>
    <t xml:space="preserve">      400.420 Dues, Subscriptions &amp; Memberships</t>
  </si>
  <si>
    <t xml:space="preserve">         460.100 EAC</t>
  </si>
  <si>
    <t xml:space="preserve">      414.120 Regional Planning</t>
  </si>
  <si>
    <t xml:space="preserve">      460.760 Easements</t>
  </si>
  <si>
    <t xml:space="preserve">      433.361 Signal Electricity - Liquid Fuels</t>
  </si>
  <si>
    <t xml:space="preserve">   411.000 Fire Protection / Ambulance</t>
  </si>
  <si>
    <t xml:space="preserve">      438.375 Road Repairs</t>
  </si>
  <si>
    <t xml:space="preserve">     413.315 Recording Fee</t>
  </si>
  <si>
    <t xml:space="preserve">      410.750 Police Equipment - IT</t>
  </si>
  <si>
    <t xml:space="preserve">      391.200 Insurance Reimbursement</t>
  </si>
  <si>
    <t xml:space="preserve">      402.353 Treasurer's Bond</t>
  </si>
  <si>
    <t xml:space="preserve">      410.370 Equipment non capital </t>
  </si>
  <si>
    <t>Total All Expenditures</t>
  </si>
  <si>
    <t xml:space="preserve">      412.540 Ambulance Donation</t>
  </si>
  <si>
    <t xml:space="preserve">      402.189 Cell Reimbursement</t>
  </si>
  <si>
    <t xml:space="preserve">      409.230  Heating Fuel</t>
  </si>
  <si>
    <t xml:space="preserve">      409.456 Contracted Services</t>
  </si>
  <si>
    <t xml:space="preserve">      407.750 IT Purchases Admin</t>
  </si>
  <si>
    <t xml:space="preserve">      407.750 Permit and Parcel Software</t>
  </si>
  <si>
    <t>General</t>
  </si>
  <si>
    <t xml:space="preserve">      401.331 Mileage Reimbursement</t>
  </si>
  <si>
    <t xml:space="preserve">      408.313 Engineering and Architectural Services</t>
  </si>
  <si>
    <t xml:space="preserve">      411.354 Fireman's' Workers Compensation</t>
  </si>
  <si>
    <t xml:space="preserve">      411.541 Fireman's' Relief Contribution</t>
  </si>
  <si>
    <t xml:space="preserve">      454.361 Pine Creek Park - Electricity</t>
  </si>
  <si>
    <t xml:space="preserve">   350.000 Intergovernmental Revenues</t>
  </si>
  <si>
    <t xml:space="preserve">      355.070 Fireman's Relief Fund</t>
  </si>
  <si>
    <t xml:space="preserve">   Total 350.000 Intergovernmental Revenues</t>
  </si>
  <si>
    <t xml:space="preserve">      402.216 Software Licenses</t>
  </si>
  <si>
    <t xml:space="preserve">      402.310 Professional Services</t>
  </si>
  <si>
    <t xml:space="preserve">      438.790 Public Works Roads </t>
  </si>
  <si>
    <t xml:space="preserve">      410.192 Employer Paid Taxes</t>
  </si>
  <si>
    <t xml:space="preserve">           70% of  1 PW Employee to Open Space</t>
  </si>
  <si>
    <t xml:space="preserve">      454.720 PROST Grant</t>
  </si>
  <si>
    <t xml:space="preserve">      410.420 Professional Organizations (Memberships)</t>
  </si>
  <si>
    <t xml:space="preserve">      430.230 Public Works Garage Gas (WLP)</t>
  </si>
  <si>
    <t xml:space="preserve">      430.373 Public Works Building Maint</t>
  </si>
  <si>
    <t xml:space="preserve">      454.364 Sanitary Sewage (WLP &amp; PCP)</t>
  </si>
  <si>
    <t xml:space="preserve">      454.365 Solid waste collection (WLP Dumpster)</t>
  </si>
  <si>
    <t xml:space="preserve">      454.373 Building Maintenance (PCP)</t>
  </si>
  <si>
    <t xml:space="preserve">      438.720 Culverts and Pipes</t>
  </si>
  <si>
    <t xml:space="preserve">       401 &amp; 113 Traffic Light</t>
  </si>
  <si>
    <t xml:space="preserve">      410.750 Police Equipment </t>
  </si>
  <si>
    <t xml:space="preserve">Carry Forward Fund Balances </t>
  </si>
  <si>
    <t xml:space="preserve">      454.720 Playground </t>
  </si>
  <si>
    <t xml:space="preserve">      438.790 Elbow Culvert</t>
  </si>
  <si>
    <t xml:space="preserve">      438.790 Pikeland Road &amp; 113</t>
  </si>
  <si>
    <t>2026 Budget</t>
  </si>
  <si>
    <t xml:space="preserve">      301.100 Real Estate Taxes-CurY (.5mils)</t>
  </si>
  <si>
    <t xml:space="preserve">      301.120 Real Estate Infrastructure (.75 mils)</t>
  </si>
  <si>
    <t xml:space="preserve">      400.353 Public Officials Liability/Bond</t>
  </si>
  <si>
    <t xml:space="preserve">      400.192 Employer Paid Taxes</t>
  </si>
  <si>
    <t xml:space="preserve">   330.000 Fines &amp; Forfeits (Police)</t>
  </si>
  <si>
    <t xml:space="preserve">               MS 4 Annual Report (408.062)</t>
  </si>
  <si>
    <t xml:space="preserve">      430.361 Public Works Garage Electricity (WLP)</t>
  </si>
  <si>
    <t xml:space="preserve">     430.740 Public Works Pick-up</t>
  </si>
  <si>
    <t xml:space="preserve">     430.740 Public Works Trackless </t>
  </si>
  <si>
    <t xml:space="preserve">      410.242 Firearms Replacement and Upgrade </t>
  </si>
  <si>
    <t>Salaries and Healthcare Benefits</t>
  </si>
  <si>
    <t xml:space="preserve">Non Discretionary </t>
  </si>
  <si>
    <t>Admin (3)</t>
  </si>
  <si>
    <t>Police (7)</t>
  </si>
  <si>
    <t>PW (3)</t>
  </si>
  <si>
    <t>Capital Projects</t>
  </si>
  <si>
    <t>General Fund</t>
  </si>
  <si>
    <t>All Other Expenses</t>
  </si>
  <si>
    <t xml:space="preserve">      410.460 Training</t>
  </si>
  <si>
    <t>Salaries and Health Benefits</t>
  </si>
  <si>
    <t>Non Discretionary Expenses</t>
  </si>
  <si>
    <t>Budgeted Ending Fund Balances  (Pass to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</si>
</sst>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Down">
        <fgColor auto="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Continuous"/>
    </xf>
    <xf numFmtId="3" fontId="0" fillId="6" borderId="2" xfId="0" applyNumberFormat="1" applyFill="1" applyBorder="1" applyAlignment="1">
      <alignment horizontal="center"/>
    </xf>
    <xf numFmtId="3" fontId="0" fillId="6" borderId="7" xfId="0" applyNumberFormat="1" applyFill="1" applyBorder="1"/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0" fillId="0" borderId="0" xfId="0" applyNumberFormat="1"/>
    <xf numFmtId="3" fontId="4" fillId="5" borderId="8" xfId="0" applyNumberFormat="1" applyFont="1" applyFill="1" applyBorder="1" applyAlignment="1">
      <alignment horizontal="right"/>
    </xf>
    <xf numFmtId="37" fontId="4" fillId="5" borderId="3" xfId="0" applyNumberFormat="1" applyFont="1" applyFill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7" fontId="4" fillId="0" borderId="3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6" borderId="11" xfId="0" applyNumberFormat="1" applyFill="1" applyBorder="1"/>
    <xf numFmtId="3" fontId="4" fillId="0" borderId="12" xfId="0" applyNumberFormat="1" applyFont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4" fillId="3" borderId="13" xfId="0" applyNumberFormat="1" applyFont="1" applyFill="1" applyBorder="1" applyAlignment="1">
      <alignment horizontal="right"/>
    </xf>
    <xf numFmtId="3" fontId="4" fillId="5" borderId="16" xfId="0" applyNumberFormat="1" applyFont="1" applyFill="1" applyBorder="1" applyAlignment="1">
      <alignment horizontal="right"/>
    </xf>
    <xf numFmtId="37" fontId="4" fillId="5" borderId="13" xfId="0" applyNumberFormat="1" applyFont="1" applyFill="1" applyBorder="1" applyAlignment="1">
      <alignment horizontal="right"/>
    </xf>
    <xf numFmtId="37" fontId="4" fillId="0" borderId="13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6" borderId="17" xfId="0" applyNumberFormat="1" applyFill="1" applyBorder="1" applyAlignment="1">
      <alignment horizontal="center"/>
    </xf>
    <xf numFmtId="3" fontId="0" fillId="6" borderId="19" xfId="0" applyNumberFormat="1" applyFill="1" applyBorder="1" applyAlignment="1">
      <alignment horizontal="center"/>
    </xf>
    <xf numFmtId="3" fontId="4" fillId="0" borderId="18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4" borderId="21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5" borderId="24" xfId="0" applyNumberFormat="1" applyFont="1" applyFill="1" applyBorder="1" applyAlignment="1">
      <alignment horizontal="right"/>
    </xf>
    <xf numFmtId="37" fontId="4" fillId="5" borderId="21" xfId="0" applyNumberFormat="1" applyFont="1" applyFill="1" applyBorder="1" applyAlignment="1">
      <alignment horizontal="right"/>
    </xf>
    <xf numFmtId="37" fontId="4" fillId="0" borderId="21" xfId="0" applyNumberFormat="1" applyFon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7" fontId="4" fillId="0" borderId="26" xfId="0" applyNumberFormat="1" applyFont="1" applyBorder="1" applyAlignment="1">
      <alignment horizontal="right"/>
    </xf>
    <xf numFmtId="37" fontId="4" fillId="0" borderId="27" xfId="0" applyNumberFormat="1" applyFont="1" applyBorder="1" applyAlignment="1">
      <alignment horizontal="right"/>
    </xf>
    <xf numFmtId="37" fontId="4" fillId="0" borderId="28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0" fillId="6" borderId="20" xfId="0" applyNumberFormat="1" applyFill="1" applyBorder="1" applyAlignment="1">
      <alignment horizontal="center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3" fontId="4" fillId="7" borderId="3" xfId="0" applyNumberFormat="1" applyFont="1" applyFill="1" applyBorder="1" applyAlignment="1">
      <alignment horizontal="right"/>
    </xf>
    <xf numFmtId="3" fontId="4" fillId="5" borderId="33" xfId="0" applyNumberFormat="1" applyFont="1" applyFill="1" applyBorder="1" applyAlignment="1">
      <alignment horizontal="right"/>
    </xf>
    <xf numFmtId="3" fontId="4" fillId="4" borderId="27" xfId="0" applyNumberFormat="1" applyFont="1" applyFill="1" applyBorder="1" applyAlignment="1">
      <alignment horizontal="right"/>
    </xf>
    <xf numFmtId="3" fontId="4" fillId="4" borderId="26" xfId="0" applyNumberFormat="1" applyFont="1" applyFill="1" applyBorder="1" applyAlignment="1">
      <alignment horizontal="right"/>
    </xf>
    <xf numFmtId="3" fontId="4" fillId="4" borderId="28" xfId="0" applyNumberFormat="1" applyFont="1" applyFill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3" fontId="4" fillId="2" borderId="12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4" fillId="9" borderId="21" xfId="0" applyNumberFormat="1" applyFont="1" applyFill="1" applyBorder="1" applyAlignment="1">
      <alignment horizontal="right"/>
    </xf>
    <xf numFmtId="3" fontId="4" fillId="11" borderId="21" xfId="0" applyNumberFormat="1" applyFont="1" applyFill="1" applyBorder="1" applyAlignment="1">
      <alignment horizontal="right"/>
    </xf>
    <xf numFmtId="0" fontId="4" fillId="10" borderId="0" xfId="0" applyFont="1" applyFill="1"/>
    <xf numFmtId="3" fontId="4" fillId="10" borderId="0" xfId="0" applyNumberFormat="1" applyFont="1" applyFill="1"/>
    <xf numFmtId="3" fontId="4" fillId="0" borderId="0" xfId="0" applyNumberFormat="1" applyFont="1"/>
    <xf numFmtId="3" fontId="4" fillId="0" borderId="1" xfId="0" applyNumberFormat="1" applyFont="1" applyBorder="1"/>
    <xf numFmtId="0" fontId="4" fillId="11" borderId="0" xfId="0" applyFont="1" applyFill="1"/>
    <xf numFmtId="3" fontId="4" fillId="11" borderId="0" xfId="0" applyNumberFormat="1" applyFont="1" applyFill="1"/>
    <xf numFmtId="0" fontId="4" fillId="12" borderId="0" xfId="0" applyFont="1" applyFill="1"/>
    <xf numFmtId="3" fontId="4" fillId="12" borderId="0" xfId="0" applyNumberFormat="1" applyFont="1" applyFill="1"/>
    <xf numFmtId="0" fontId="4" fillId="8" borderId="0" xfId="0" applyFont="1" applyFill="1"/>
    <xf numFmtId="3" fontId="4" fillId="8" borderId="0" xfId="0" applyNumberFormat="1" applyFont="1" applyFill="1"/>
    <xf numFmtId="9" fontId="4" fillId="0" borderId="0" xfId="0" applyNumberFormat="1" applyFont="1"/>
    <xf numFmtId="3" fontId="4" fillId="0" borderId="35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34" xfId="0" applyNumberFormat="1" applyFont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9900"/>
      <color rgb="FF005696"/>
      <color rgb="FFFFFFE1"/>
      <color rgb="FFFFFF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80"/>
  <sheetViews>
    <sheetView tabSelected="1" zoomScale="80" zoomScaleNormal="80" workbookViewId="0">
      <pane xSplit="1" topLeftCell="B1" activePane="topRight" state="frozen"/>
      <selection activeCell="A16" sqref="A16"/>
      <selection pane="topRight" activeCell="A21" sqref="A21"/>
    </sheetView>
  </sheetViews>
  <sheetFormatPr defaultColWidth="9.140625" defaultRowHeight="16.5" customHeight="1" x14ac:dyDescent="0.25"/>
  <cols>
    <col min="1" max="1" width="86.85546875" customWidth="1"/>
    <col min="2" max="2" width="24" customWidth="1"/>
    <col min="3" max="6" width="24" style="16" customWidth="1"/>
  </cols>
  <sheetData>
    <row r="1" spans="1:6" ht="26.25" x14ac:dyDescent="0.4">
      <c r="A1" s="3" t="s">
        <v>227</v>
      </c>
      <c r="B1" s="2"/>
      <c r="C1" s="8"/>
      <c r="D1" s="8"/>
      <c r="E1" s="8"/>
      <c r="F1" s="8"/>
    </row>
    <row r="2" spans="1:6" ht="26.25" x14ac:dyDescent="0.4">
      <c r="A2" s="3" t="s">
        <v>283</v>
      </c>
      <c r="B2" s="2"/>
      <c r="C2" s="8"/>
      <c r="D2" s="8"/>
      <c r="E2" s="8"/>
      <c r="F2" s="8"/>
    </row>
    <row r="3" spans="1:6" ht="15.75" thickBot="1" x14ac:dyDescent="0.3">
      <c r="B3" s="2"/>
      <c r="C3" s="8"/>
      <c r="D3" s="8"/>
      <c r="E3" s="8"/>
      <c r="F3" s="8"/>
    </row>
    <row r="4" spans="1:6" ht="15" x14ac:dyDescent="0.25">
      <c r="B4" s="9" t="s">
        <v>255</v>
      </c>
      <c r="C4" s="40" t="s">
        <v>137</v>
      </c>
      <c r="D4" s="40" t="s">
        <v>138</v>
      </c>
      <c r="E4" s="40" t="s">
        <v>139</v>
      </c>
      <c r="F4" s="41" t="s">
        <v>140</v>
      </c>
    </row>
    <row r="5" spans="1:6" ht="15.75" thickBot="1" x14ac:dyDescent="0.3">
      <c r="B5" s="10"/>
      <c r="C5" s="26"/>
      <c r="D5" s="26"/>
      <c r="E5" s="26"/>
      <c r="F5" s="59" t="s">
        <v>283</v>
      </c>
    </row>
    <row r="6" spans="1:6" ht="21" x14ac:dyDescent="0.35">
      <c r="A6" s="4" t="s">
        <v>279</v>
      </c>
      <c r="B6" s="72"/>
      <c r="C6" s="71"/>
      <c r="D6" s="71"/>
      <c r="E6" s="71"/>
      <c r="F6" s="42"/>
    </row>
    <row r="7" spans="1:6" ht="21" x14ac:dyDescent="0.35">
      <c r="A7" s="5" t="s">
        <v>145</v>
      </c>
      <c r="B7" s="29">
        <f>2761179-356</f>
        <v>2760823</v>
      </c>
      <c r="C7" s="28"/>
      <c r="D7" s="28"/>
      <c r="E7" s="28"/>
      <c r="F7" s="43">
        <f>SUM(B7:E7)</f>
        <v>2760823</v>
      </c>
    </row>
    <row r="8" spans="1:6" ht="21" x14ac:dyDescent="0.35">
      <c r="A8" s="5" t="s">
        <v>142</v>
      </c>
      <c r="B8" s="14"/>
      <c r="C8" s="29">
        <v>494653</v>
      </c>
      <c r="D8" s="28"/>
      <c r="E8" s="28"/>
      <c r="F8" s="43">
        <f t="shared" ref="F8:F10" si="0">SUM(B8:E8)</f>
        <v>494653</v>
      </c>
    </row>
    <row r="9" spans="1:6" ht="21" x14ac:dyDescent="0.35">
      <c r="A9" s="5" t="s">
        <v>141</v>
      </c>
      <c r="B9" s="14"/>
      <c r="C9" s="28"/>
      <c r="D9" s="29">
        <v>2963982</v>
      </c>
      <c r="E9" s="28"/>
      <c r="F9" s="43">
        <f t="shared" si="0"/>
        <v>2963982</v>
      </c>
    </row>
    <row r="10" spans="1:6" ht="21" x14ac:dyDescent="0.35">
      <c r="A10" s="5" t="s">
        <v>143</v>
      </c>
      <c r="B10" s="14"/>
      <c r="C10" s="28"/>
      <c r="D10" s="28"/>
      <c r="E10" s="29">
        <v>0</v>
      </c>
      <c r="F10" s="43">
        <f t="shared" si="0"/>
        <v>0</v>
      </c>
    </row>
    <row r="11" spans="1:6" ht="21.75" thickBot="1" x14ac:dyDescent="0.4">
      <c r="A11" s="5" t="s">
        <v>144</v>
      </c>
      <c r="B11" s="67">
        <f>SUM(B6:B10)</f>
        <v>2760823</v>
      </c>
      <c r="C11" s="66">
        <f>SUM(C6:C10)</f>
        <v>494653</v>
      </c>
      <c r="D11" s="66">
        <f>SUM(D6:D10)</f>
        <v>2963982</v>
      </c>
      <c r="E11" s="66">
        <f>SUM(E10)</f>
        <v>0</v>
      </c>
      <c r="F11" s="68">
        <f>SUM(F7:F10)</f>
        <v>6219458</v>
      </c>
    </row>
    <row r="12" spans="1:6" ht="21" x14ac:dyDescent="0.35">
      <c r="A12" s="5"/>
      <c r="B12" s="54"/>
      <c r="C12" s="54"/>
      <c r="D12" s="54"/>
      <c r="E12" s="54"/>
      <c r="F12" s="54"/>
    </row>
    <row r="13" spans="1:6" ht="21" x14ac:dyDescent="0.35">
      <c r="A13" s="5"/>
      <c r="B13" s="54"/>
      <c r="C13" s="54"/>
      <c r="D13" s="54"/>
      <c r="E13" s="54"/>
      <c r="F13" s="54"/>
    </row>
    <row r="14" spans="1:6" ht="21" x14ac:dyDescent="0.35">
      <c r="A14" s="5"/>
      <c r="B14" s="54"/>
      <c r="C14" s="54"/>
      <c r="D14" s="54"/>
      <c r="E14" s="54"/>
      <c r="F14" s="54"/>
    </row>
    <row r="15" spans="1:6" ht="21" x14ac:dyDescent="0.35">
      <c r="A15" s="5"/>
      <c r="B15" s="54"/>
      <c r="C15" s="54"/>
      <c r="D15" s="54"/>
      <c r="E15" s="54"/>
      <c r="F15" s="54"/>
    </row>
    <row r="16" spans="1:6" ht="21" x14ac:dyDescent="0.35">
      <c r="A16" s="5"/>
      <c r="B16" s="54"/>
      <c r="C16" s="54"/>
      <c r="D16" s="54"/>
      <c r="E16" s="54"/>
      <c r="F16" s="54"/>
    </row>
    <row r="17" spans="1:6" ht="15" x14ac:dyDescent="0.25">
      <c r="C17"/>
      <c r="D17"/>
      <c r="E17"/>
      <c r="F17"/>
    </row>
    <row r="18" spans="1:6" ht="21" x14ac:dyDescent="0.35">
      <c r="A18" s="4" t="s">
        <v>0</v>
      </c>
      <c r="C18"/>
      <c r="D18"/>
      <c r="E18"/>
      <c r="F18"/>
    </row>
    <row r="19" spans="1:6" ht="15.75" thickBot="1" x14ac:dyDescent="0.3">
      <c r="C19"/>
      <c r="D19"/>
      <c r="E19"/>
      <c r="F19"/>
    </row>
    <row r="20" spans="1:6" ht="21" x14ac:dyDescent="0.35">
      <c r="A20" s="7" t="s">
        <v>1</v>
      </c>
      <c r="B20" s="11"/>
      <c r="C20" s="12"/>
      <c r="D20" s="12"/>
      <c r="E20" s="12"/>
      <c r="F20" s="53"/>
    </row>
    <row r="21" spans="1:6" ht="21" x14ac:dyDescent="0.35">
      <c r="A21" s="7" t="s">
        <v>284</v>
      </c>
      <c r="B21" s="13">
        <v>198754</v>
      </c>
      <c r="C21" s="28"/>
      <c r="D21" s="28"/>
      <c r="E21" s="28"/>
      <c r="F21" s="43">
        <f t="shared" ref="F21:F24" si="1">SUM(B21:E21)</f>
        <v>198754</v>
      </c>
    </row>
    <row r="22" spans="1:6" ht="21" x14ac:dyDescent="0.35">
      <c r="A22" s="7" t="s">
        <v>285</v>
      </c>
      <c r="B22" s="13">
        <v>298131</v>
      </c>
      <c r="C22" s="28"/>
      <c r="D22" s="28"/>
      <c r="E22" s="28"/>
      <c r="F22" s="43">
        <f t="shared" si="1"/>
        <v>298131</v>
      </c>
    </row>
    <row r="23" spans="1:6" ht="21" x14ac:dyDescent="0.35">
      <c r="A23" s="7" t="s">
        <v>2</v>
      </c>
      <c r="B23" s="13">
        <v>5000</v>
      </c>
      <c r="C23" s="28"/>
      <c r="D23" s="28"/>
      <c r="E23" s="28"/>
      <c r="F23" s="43">
        <f t="shared" si="1"/>
        <v>5000</v>
      </c>
    </row>
    <row r="24" spans="1:6" ht="21" x14ac:dyDescent="0.35">
      <c r="A24" s="7" t="s">
        <v>44</v>
      </c>
      <c r="B24" s="13">
        <v>15960</v>
      </c>
      <c r="C24" s="28"/>
      <c r="D24" s="28"/>
      <c r="E24" s="28"/>
      <c r="F24" s="43">
        <f t="shared" si="1"/>
        <v>15960</v>
      </c>
    </row>
    <row r="25" spans="1:6" ht="21" x14ac:dyDescent="0.35">
      <c r="A25" s="7" t="s">
        <v>3</v>
      </c>
      <c r="B25" s="15">
        <f>SUM(B20:B24)</f>
        <v>517845</v>
      </c>
      <c r="C25" s="30">
        <f t="shared" ref="C25:E25" si="2">SUM(C20:C23)</f>
        <v>0</v>
      </c>
      <c r="D25" s="30">
        <f t="shared" si="2"/>
        <v>0</v>
      </c>
      <c r="E25" s="30">
        <f t="shared" si="2"/>
        <v>0</v>
      </c>
      <c r="F25" s="44">
        <f>SUM(F20:F24)</f>
        <v>517845</v>
      </c>
    </row>
    <row r="26" spans="1:6" ht="21" x14ac:dyDescent="0.35">
      <c r="A26" s="7"/>
      <c r="B26" s="21"/>
      <c r="C26" s="31"/>
      <c r="D26" s="31"/>
      <c r="E26" s="31"/>
      <c r="F26" s="45"/>
    </row>
    <row r="27" spans="1:6" ht="21" x14ac:dyDescent="0.35">
      <c r="A27" s="7" t="s">
        <v>4</v>
      </c>
      <c r="B27" s="20"/>
      <c r="C27" s="33"/>
      <c r="D27" s="33"/>
      <c r="E27" s="33"/>
      <c r="F27" s="47"/>
    </row>
    <row r="28" spans="1:6" ht="21" x14ac:dyDescent="0.35">
      <c r="A28" s="7" t="s">
        <v>148</v>
      </c>
      <c r="B28" s="14"/>
      <c r="C28" s="28"/>
      <c r="D28" s="28"/>
      <c r="E28" s="29">
        <v>119252</v>
      </c>
      <c r="F28" s="43">
        <f t="shared" ref="F28:F32" si="3">SUM(B28:E28)</f>
        <v>119252</v>
      </c>
    </row>
    <row r="29" spans="1:6" ht="21" x14ac:dyDescent="0.35">
      <c r="A29" s="7" t="s">
        <v>5</v>
      </c>
      <c r="B29" s="13">
        <v>130000</v>
      </c>
      <c r="C29" s="28"/>
      <c r="D29" s="28"/>
      <c r="E29" s="28"/>
      <c r="F29" s="43">
        <f t="shared" si="3"/>
        <v>130000</v>
      </c>
    </row>
    <row r="30" spans="1:6" ht="21" x14ac:dyDescent="0.35">
      <c r="A30" s="7" t="s">
        <v>6</v>
      </c>
      <c r="B30" s="13">
        <v>1700000</v>
      </c>
      <c r="C30" s="28"/>
      <c r="D30" s="28"/>
      <c r="E30" s="28"/>
      <c r="F30" s="43">
        <f t="shared" si="3"/>
        <v>1700000</v>
      </c>
    </row>
    <row r="31" spans="1:6" ht="21" x14ac:dyDescent="0.35">
      <c r="A31" s="7" t="s">
        <v>7</v>
      </c>
      <c r="B31" s="14"/>
      <c r="C31" s="28"/>
      <c r="D31" s="29">
        <v>525000</v>
      </c>
      <c r="E31" s="28"/>
      <c r="F31" s="43">
        <f t="shared" si="3"/>
        <v>525000</v>
      </c>
    </row>
    <row r="32" spans="1:6" ht="21" x14ac:dyDescent="0.35">
      <c r="A32" s="7" t="s">
        <v>8</v>
      </c>
      <c r="B32" s="14"/>
      <c r="C32" s="28"/>
      <c r="D32" s="29">
        <v>175000</v>
      </c>
      <c r="E32" s="28"/>
      <c r="F32" s="43">
        <f t="shared" si="3"/>
        <v>175000</v>
      </c>
    </row>
    <row r="33" spans="1:6" ht="21" x14ac:dyDescent="0.35">
      <c r="A33" s="7" t="s">
        <v>9</v>
      </c>
      <c r="B33" s="15">
        <f t="shared" ref="B33:F33" si="4">SUM(B28:B32)</f>
        <v>1830000</v>
      </c>
      <c r="C33" s="30">
        <f t="shared" si="4"/>
        <v>0</v>
      </c>
      <c r="D33" s="30">
        <f t="shared" si="4"/>
        <v>700000</v>
      </c>
      <c r="E33" s="30">
        <f t="shared" si="4"/>
        <v>119252</v>
      </c>
      <c r="F33" s="44">
        <f t="shared" si="4"/>
        <v>2649252</v>
      </c>
    </row>
    <row r="34" spans="1:6" ht="21" x14ac:dyDescent="0.35">
      <c r="A34" s="7"/>
      <c r="B34" s="21"/>
      <c r="C34" s="31"/>
      <c r="D34" s="31"/>
      <c r="E34" s="31"/>
      <c r="F34" s="45"/>
    </row>
    <row r="35" spans="1:6" ht="21" x14ac:dyDescent="0.35">
      <c r="A35" s="7" t="s">
        <v>10</v>
      </c>
      <c r="B35" s="20"/>
      <c r="C35" s="33"/>
      <c r="D35" s="33"/>
      <c r="E35" s="33"/>
      <c r="F35" s="47"/>
    </row>
    <row r="36" spans="1:6" ht="21" x14ac:dyDescent="0.35">
      <c r="A36" s="7" t="s">
        <v>11</v>
      </c>
      <c r="B36" s="13">
        <v>72000</v>
      </c>
      <c r="C36" s="28"/>
      <c r="D36" s="28"/>
      <c r="E36" s="28"/>
      <c r="F36" s="43">
        <f t="shared" ref="F36:F37" si="5">SUM(B36:E36)</f>
        <v>72000</v>
      </c>
    </row>
    <row r="37" spans="1:6" ht="21" x14ac:dyDescent="0.35">
      <c r="A37" s="7" t="s">
        <v>12</v>
      </c>
      <c r="B37" s="13"/>
      <c r="C37" s="28"/>
      <c r="D37" s="28"/>
      <c r="E37" s="28"/>
      <c r="F37" s="43">
        <f t="shared" si="5"/>
        <v>0</v>
      </c>
    </row>
    <row r="38" spans="1:6" ht="21" x14ac:dyDescent="0.35">
      <c r="A38" s="7" t="s">
        <v>13</v>
      </c>
      <c r="B38" s="15">
        <f>SUM(B36:B37)</f>
        <v>72000</v>
      </c>
      <c r="C38" s="30">
        <f>SUM(C36:C37)</f>
        <v>0</v>
      </c>
      <c r="D38" s="30">
        <f>SUM(D36:D37)</f>
        <v>0</v>
      </c>
      <c r="E38" s="30">
        <f>SUM(E36:E37)</f>
        <v>0</v>
      </c>
      <c r="F38" s="44">
        <f>SUM(F36:F37)</f>
        <v>72000</v>
      </c>
    </row>
    <row r="39" spans="1:6" ht="21" x14ac:dyDescent="0.35">
      <c r="A39" s="7"/>
      <c r="B39" s="21"/>
      <c r="C39" s="31"/>
      <c r="D39" s="31"/>
      <c r="E39" s="31"/>
      <c r="F39" s="45"/>
    </row>
    <row r="40" spans="1:6" ht="21" x14ac:dyDescent="0.35">
      <c r="A40" s="7" t="s">
        <v>288</v>
      </c>
      <c r="B40" s="20"/>
      <c r="C40" s="33"/>
      <c r="D40" s="33"/>
      <c r="E40" s="33"/>
      <c r="F40" s="47"/>
    </row>
    <row r="41" spans="1:6" ht="21" x14ac:dyDescent="0.35">
      <c r="A41" s="7" t="s">
        <v>14</v>
      </c>
      <c r="B41" s="13">
        <v>17000</v>
      </c>
      <c r="C41" s="28"/>
      <c r="D41" s="28"/>
      <c r="E41" s="28"/>
      <c r="F41" s="43">
        <f t="shared" ref="F41:F44" si="6">SUM(B41:E41)</f>
        <v>17000</v>
      </c>
    </row>
    <row r="42" spans="1:6" ht="21" x14ac:dyDescent="0.35">
      <c r="A42" s="7" t="s">
        <v>15</v>
      </c>
      <c r="B42" s="13">
        <v>1800</v>
      </c>
      <c r="C42" s="28"/>
      <c r="D42" s="28"/>
      <c r="E42" s="28"/>
      <c r="F42" s="43">
        <f t="shared" si="6"/>
        <v>1800</v>
      </c>
    </row>
    <row r="43" spans="1:6" ht="21" x14ac:dyDescent="0.35">
      <c r="A43" s="7" t="s">
        <v>16</v>
      </c>
      <c r="B43" s="13">
        <v>5500</v>
      </c>
      <c r="C43" s="28"/>
      <c r="D43" s="28"/>
      <c r="E43" s="28"/>
      <c r="F43" s="43">
        <f t="shared" si="6"/>
        <v>5500</v>
      </c>
    </row>
    <row r="44" spans="1:6" ht="21" x14ac:dyDescent="0.35">
      <c r="A44" s="7" t="s">
        <v>17</v>
      </c>
      <c r="B44" s="13">
        <v>100</v>
      </c>
      <c r="C44" s="28"/>
      <c r="D44" s="28"/>
      <c r="E44" s="28"/>
      <c r="F44" s="43">
        <f t="shared" si="6"/>
        <v>100</v>
      </c>
    </row>
    <row r="45" spans="1:6" ht="21" x14ac:dyDescent="0.35">
      <c r="A45" s="7" t="s">
        <v>18</v>
      </c>
      <c r="B45" s="15">
        <f>SUM(B41:B44)</f>
        <v>24400</v>
      </c>
      <c r="C45" s="30">
        <f>SUM(C41:C44)</f>
        <v>0</v>
      </c>
      <c r="D45" s="30">
        <f>SUM(D41:D44)</f>
        <v>0</v>
      </c>
      <c r="E45" s="30">
        <f>SUM(E41:E44)</f>
        <v>0</v>
      </c>
      <c r="F45" s="44">
        <f>SUM(F41:F44)</f>
        <v>24400</v>
      </c>
    </row>
    <row r="46" spans="1:6" ht="21" x14ac:dyDescent="0.35">
      <c r="A46" s="7"/>
      <c r="B46" s="21"/>
      <c r="C46" s="31"/>
      <c r="D46" s="31"/>
      <c r="E46" s="31"/>
      <c r="F46" s="45"/>
    </row>
    <row r="47" spans="1:6" ht="21" x14ac:dyDescent="0.35">
      <c r="A47" s="7" t="s">
        <v>19</v>
      </c>
      <c r="B47" s="20"/>
      <c r="C47" s="33"/>
      <c r="D47" s="33"/>
      <c r="E47" s="33"/>
      <c r="F47" s="47"/>
    </row>
    <row r="48" spans="1:6" ht="65.25" customHeight="1" x14ac:dyDescent="0.35">
      <c r="A48" s="7" t="s">
        <v>20</v>
      </c>
      <c r="B48" s="13">
        <v>35000</v>
      </c>
      <c r="C48" s="28"/>
      <c r="D48" s="28"/>
      <c r="E48" s="28"/>
      <c r="F48" s="43">
        <f t="shared" ref="F48:F52" si="7">SUM(B48:E48)</f>
        <v>35000</v>
      </c>
    </row>
    <row r="49" spans="1:6" ht="21" x14ac:dyDescent="0.35">
      <c r="A49" s="7" t="s">
        <v>21</v>
      </c>
      <c r="B49" s="13">
        <v>100</v>
      </c>
      <c r="C49" s="28"/>
      <c r="D49" s="28"/>
      <c r="E49" s="28"/>
      <c r="F49" s="43">
        <f t="shared" si="7"/>
        <v>100</v>
      </c>
    </row>
    <row r="50" spans="1:6" ht="21" x14ac:dyDescent="0.35">
      <c r="A50" s="7" t="s">
        <v>22</v>
      </c>
      <c r="B50" s="14"/>
      <c r="C50" s="28"/>
      <c r="D50" s="28"/>
      <c r="E50" s="34">
        <v>300</v>
      </c>
      <c r="F50" s="43">
        <f>SUM(B50:E50)</f>
        <v>300</v>
      </c>
    </row>
    <row r="51" spans="1:6" ht="66" customHeight="1" x14ac:dyDescent="0.35">
      <c r="A51" s="7" t="s">
        <v>23</v>
      </c>
      <c r="B51" s="14"/>
      <c r="C51" s="28"/>
      <c r="D51" s="29">
        <v>70000</v>
      </c>
      <c r="E51" s="28"/>
      <c r="F51" s="43">
        <f t="shared" si="7"/>
        <v>70000</v>
      </c>
    </row>
    <row r="52" spans="1:6" ht="21" x14ac:dyDescent="0.35">
      <c r="A52" s="7" t="s">
        <v>24</v>
      </c>
      <c r="B52" s="14"/>
      <c r="C52" s="29">
        <v>5000</v>
      </c>
      <c r="D52" s="28"/>
      <c r="E52" s="28"/>
      <c r="F52" s="43">
        <f t="shared" si="7"/>
        <v>5000</v>
      </c>
    </row>
    <row r="53" spans="1:6" ht="21" x14ac:dyDescent="0.35">
      <c r="A53" s="7" t="s">
        <v>25</v>
      </c>
      <c r="B53" s="15">
        <f t="shared" ref="B53:F53" si="8">SUM(B48:B52)</f>
        <v>35100</v>
      </c>
      <c r="C53" s="30">
        <f t="shared" si="8"/>
        <v>5000</v>
      </c>
      <c r="D53" s="30">
        <f t="shared" si="8"/>
        <v>70000</v>
      </c>
      <c r="E53" s="30">
        <f t="shared" si="8"/>
        <v>300</v>
      </c>
      <c r="F53" s="44">
        <f t="shared" si="8"/>
        <v>110400</v>
      </c>
    </row>
    <row r="54" spans="1:6" ht="21" x14ac:dyDescent="0.35">
      <c r="A54" s="7"/>
      <c r="B54" s="21"/>
      <c r="C54" s="31"/>
      <c r="D54" s="31"/>
      <c r="E54" s="31"/>
      <c r="F54" s="45"/>
    </row>
    <row r="55" spans="1:6" ht="21" x14ac:dyDescent="0.35">
      <c r="A55" s="7" t="s">
        <v>26</v>
      </c>
      <c r="B55" s="20"/>
      <c r="C55" s="33"/>
      <c r="D55" s="33"/>
      <c r="E55" s="33"/>
      <c r="F55" s="47"/>
    </row>
    <row r="56" spans="1:6" ht="21" x14ac:dyDescent="0.35">
      <c r="A56" s="7" t="s">
        <v>27</v>
      </c>
      <c r="B56" s="13">
        <v>5460</v>
      </c>
      <c r="C56" s="28"/>
      <c r="D56" s="28"/>
      <c r="E56" s="28"/>
      <c r="F56" s="43">
        <f t="shared" ref="F56:F59" si="9">SUM(B56:E56)</f>
        <v>5460</v>
      </c>
    </row>
    <row r="57" spans="1:6" ht="21" x14ac:dyDescent="0.35">
      <c r="A57" s="7" t="s">
        <v>27</v>
      </c>
      <c r="B57" s="13">
        <v>5000</v>
      </c>
      <c r="C57" s="28"/>
      <c r="D57" s="28"/>
      <c r="E57" s="28"/>
      <c r="F57" s="43">
        <f t="shared" ref="F57" si="10">SUM(B57:E57)</f>
        <v>5000</v>
      </c>
    </row>
    <row r="58" spans="1:6" ht="21" x14ac:dyDescent="0.35">
      <c r="A58" s="7" t="s">
        <v>28</v>
      </c>
      <c r="B58" s="13">
        <v>600</v>
      </c>
      <c r="C58" s="28"/>
      <c r="D58" s="28"/>
      <c r="E58" s="28"/>
      <c r="F58" s="43">
        <f t="shared" si="9"/>
        <v>600</v>
      </c>
    </row>
    <row r="59" spans="1:6" ht="21" x14ac:dyDescent="0.35">
      <c r="A59" s="7" t="s">
        <v>29</v>
      </c>
      <c r="B59" s="13">
        <f>5673.35*12</f>
        <v>68080.200000000012</v>
      </c>
      <c r="C59" s="28"/>
      <c r="D59" s="28"/>
      <c r="E59" s="28"/>
      <c r="F59" s="43">
        <f t="shared" si="9"/>
        <v>68080.200000000012</v>
      </c>
    </row>
    <row r="60" spans="1:6" ht="21" x14ac:dyDescent="0.35">
      <c r="A60" s="7" t="s">
        <v>30</v>
      </c>
      <c r="B60" s="15">
        <f>SUM(B56:B59)</f>
        <v>79140.200000000012</v>
      </c>
      <c r="C60" s="30">
        <f t="shared" ref="C60:F60" si="11">SUM(C56:C59)</f>
        <v>0</v>
      </c>
      <c r="D60" s="30">
        <f t="shared" si="11"/>
        <v>0</v>
      </c>
      <c r="E60" s="30">
        <f t="shared" si="11"/>
        <v>0</v>
      </c>
      <c r="F60" s="44">
        <f t="shared" si="11"/>
        <v>79140.200000000012</v>
      </c>
    </row>
    <row r="61" spans="1:6" ht="21" x14ac:dyDescent="0.35">
      <c r="A61" s="7"/>
      <c r="B61" s="21"/>
      <c r="C61" s="31"/>
      <c r="D61" s="31"/>
      <c r="E61" s="31"/>
      <c r="F61" s="45"/>
    </row>
    <row r="62" spans="1:6" ht="21" x14ac:dyDescent="0.35">
      <c r="A62" s="7" t="s">
        <v>261</v>
      </c>
      <c r="B62" s="20"/>
      <c r="C62" s="33"/>
      <c r="D62" s="33"/>
      <c r="E62" s="33"/>
      <c r="F62" s="47"/>
    </row>
    <row r="63" spans="1:6" ht="21" x14ac:dyDescent="0.35">
      <c r="A63" s="7" t="s">
        <v>31</v>
      </c>
      <c r="B63" s="13">
        <v>700</v>
      </c>
      <c r="C63" s="28"/>
      <c r="D63" s="28"/>
      <c r="E63" s="28"/>
      <c r="F63" s="43">
        <f t="shared" ref="F63:F68" si="12">SUM(B63:E63)</f>
        <v>700</v>
      </c>
    </row>
    <row r="64" spans="1:6" ht="21" x14ac:dyDescent="0.35">
      <c r="A64" s="7" t="s">
        <v>32</v>
      </c>
      <c r="B64" s="13">
        <v>2500</v>
      </c>
      <c r="C64" s="28"/>
      <c r="D64" s="28"/>
      <c r="E64" s="28"/>
      <c r="F64" s="43">
        <f t="shared" si="12"/>
        <v>2500</v>
      </c>
    </row>
    <row r="65" spans="1:6" ht="21" x14ac:dyDescent="0.35">
      <c r="A65" s="7" t="s">
        <v>33</v>
      </c>
      <c r="B65" s="14"/>
      <c r="C65" s="34">
        <v>150000</v>
      </c>
      <c r="D65" s="28"/>
      <c r="E65" s="28"/>
      <c r="F65" s="43">
        <f t="shared" si="12"/>
        <v>150000</v>
      </c>
    </row>
    <row r="66" spans="1:6" ht="21" x14ac:dyDescent="0.35">
      <c r="A66" s="7" t="s">
        <v>34</v>
      </c>
      <c r="B66" s="13">
        <v>60000</v>
      </c>
      <c r="C66" s="28"/>
      <c r="D66" s="28"/>
      <c r="E66" s="28"/>
      <c r="F66" s="43">
        <f t="shared" si="12"/>
        <v>60000</v>
      </c>
    </row>
    <row r="67" spans="1:6" ht="21" x14ac:dyDescent="0.35">
      <c r="A67" s="7" t="s">
        <v>262</v>
      </c>
      <c r="B67" s="13">
        <v>45000</v>
      </c>
      <c r="C67" s="28"/>
      <c r="D67" s="28"/>
      <c r="E67" s="28"/>
      <c r="F67" s="43">
        <f t="shared" si="12"/>
        <v>45000</v>
      </c>
    </row>
    <row r="68" spans="1:6" ht="21" x14ac:dyDescent="0.35">
      <c r="A68" s="7" t="s">
        <v>35</v>
      </c>
      <c r="B68" s="13">
        <v>55000</v>
      </c>
      <c r="C68" s="28"/>
      <c r="D68" s="28"/>
      <c r="E68" s="28"/>
      <c r="F68" s="43">
        <f t="shared" si="12"/>
        <v>55000</v>
      </c>
    </row>
    <row r="69" spans="1:6" ht="21" x14ac:dyDescent="0.35">
      <c r="A69" s="7" t="s">
        <v>263</v>
      </c>
      <c r="B69" s="15">
        <f>SUM(B63:B68)</f>
        <v>163200</v>
      </c>
      <c r="C69" s="30">
        <f>SUM(C63:C68)</f>
        <v>150000</v>
      </c>
      <c r="D69" s="30">
        <f>SUM(D63:D68)</f>
        <v>0</v>
      </c>
      <c r="E69" s="30">
        <f>SUM(E63:E68)</f>
        <v>0</v>
      </c>
      <c r="F69" s="44">
        <f>SUM(F63:F68)</f>
        <v>313200</v>
      </c>
    </row>
    <row r="70" spans="1:6" ht="21" x14ac:dyDescent="0.35">
      <c r="A70" s="7"/>
      <c r="B70" s="21"/>
      <c r="C70" s="31"/>
      <c r="D70" s="31"/>
      <c r="E70" s="31"/>
      <c r="F70" s="45"/>
    </row>
    <row r="71" spans="1:6" ht="21" x14ac:dyDescent="0.35">
      <c r="A71" s="7" t="s">
        <v>36</v>
      </c>
      <c r="B71" s="20"/>
      <c r="C71" s="33"/>
      <c r="D71" s="33"/>
      <c r="E71" s="33"/>
      <c r="F71" s="47"/>
    </row>
    <row r="72" spans="1:6" ht="21" x14ac:dyDescent="0.35">
      <c r="A72" s="7" t="s">
        <v>37</v>
      </c>
      <c r="B72" s="13">
        <v>4000</v>
      </c>
      <c r="C72" s="28"/>
      <c r="D72" s="28"/>
      <c r="E72" s="28"/>
      <c r="F72" s="43">
        <f t="shared" ref="F72:F76" si="13">SUM(B72:E72)</f>
        <v>4000</v>
      </c>
    </row>
    <row r="73" spans="1:6" ht="21" x14ac:dyDescent="0.35">
      <c r="A73" s="7" t="s">
        <v>221</v>
      </c>
      <c r="B73" s="13">
        <v>1000</v>
      </c>
      <c r="C73" s="28"/>
      <c r="D73" s="28"/>
      <c r="E73" s="28"/>
      <c r="F73" s="43">
        <f t="shared" si="13"/>
        <v>1000</v>
      </c>
    </row>
    <row r="74" spans="1:6" ht="21" x14ac:dyDescent="0.35">
      <c r="A74" s="7" t="s">
        <v>38</v>
      </c>
      <c r="B74" s="13">
        <v>5000</v>
      </c>
      <c r="C74" s="28"/>
      <c r="D74" s="28"/>
      <c r="E74" s="28"/>
      <c r="F74" s="43">
        <f t="shared" si="13"/>
        <v>5000</v>
      </c>
    </row>
    <row r="75" spans="1:6" ht="21" x14ac:dyDescent="0.35">
      <c r="A75" s="7" t="s">
        <v>39</v>
      </c>
      <c r="B75" s="13">
        <v>600</v>
      </c>
      <c r="C75" s="28"/>
      <c r="D75" s="28"/>
      <c r="E75" s="28"/>
      <c r="F75" s="43">
        <f t="shared" si="13"/>
        <v>600</v>
      </c>
    </row>
    <row r="76" spans="1:6" ht="21" x14ac:dyDescent="0.35">
      <c r="A76" s="7" t="s">
        <v>40</v>
      </c>
      <c r="B76" s="13">
        <v>80000</v>
      </c>
      <c r="C76" s="28"/>
      <c r="D76" s="28"/>
      <c r="E76" s="28"/>
      <c r="F76" s="43">
        <f t="shared" si="13"/>
        <v>80000</v>
      </c>
    </row>
    <row r="77" spans="1:6" ht="21" x14ac:dyDescent="0.35">
      <c r="A77" s="7" t="s">
        <v>41</v>
      </c>
      <c r="B77" s="15">
        <f t="shared" ref="B77:F77" si="14">SUM(B72:B76)</f>
        <v>90600</v>
      </c>
      <c r="C77" s="30">
        <f t="shared" si="14"/>
        <v>0</v>
      </c>
      <c r="D77" s="30">
        <f t="shared" si="14"/>
        <v>0</v>
      </c>
      <c r="E77" s="30">
        <f t="shared" si="14"/>
        <v>0</v>
      </c>
      <c r="F77" s="44">
        <f t="shared" si="14"/>
        <v>90600</v>
      </c>
    </row>
    <row r="78" spans="1:6" ht="21" x14ac:dyDescent="0.35">
      <c r="A78" s="7"/>
      <c r="B78" s="21"/>
      <c r="C78" s="31"/>
      <c r="D78" s="31"/>
      <c r="E78" s="31"/>
      <c r="F78" s="45"/>
    </row>
    <row r="79" spans="1:6" ht="21" x14ac:dyDescent="0.35">
      <c r="A79" s="7" t="s">
        <v>42</v>
      </c>
      <c r="B79" s="20"/>
      <c r="C79" s="33"/>
      <c r="D79" s="33"/>
      <c r="E79" s="33"/>
      <c r="F79" s="47"/>
    </row>
    <row r="80" spans="1:6" ht="21" x14ac:dyDescent="0.35">
      <c r="A80" s="7" t="s">
        <v>43</v>
      </c>
      <c r="B80" s="13">
        <v>15000</v>
      </c>
      <c r="C80" s="28"/>
      <c r="D80" s="28"/>
      <c r="E80" s="28"/>
      <c r="F80" s="43">
        <f t="shared" ref="F80:F84" si="15">SUM(B80:E80)</f>
        <v>15000</v>
      </c>
    </row>
    <row r="81" spans="1:6" ht="21" x14ac:dyDescent="0.35">
      <c r="A81" s="7" t="s">
        <v>216</v>
      </c>
      <c r="B81" s="13"/>
      <c r="C81" s="28"/>
      <c r="D81" s="28"/>
      <c r="E81" s="28"/>
      <c r="F81" s="43">
        <f t="shared" si="15"/>
        <v>0</v>
      </c>
    </row>
    <row r="82" spans="1:6" ht="21" x14ac:dyDescent="0.35">
      <c r="A82" s="7" t="s">
        <v>45</v>
      </c>
      <c r="B82" s="13"/>
      <c r="C82" s="28"/>
      <c r="D82" s="28"/>
      <c r="E82" s="28"/>
      <c r="F82" s="43">
        <f t="shared" si="15"/>
        <v>0</v>
      </c>
    </row>
    <row r="83" spans="1:6" ht="21" x14ac:dyDescent="0.35">
      <c r="A83" s="7" t="s">
        <v>245</v>
      </c>
      <c r="B83" s="13"/>
      <c r="C83" s="28"/>
      <c r="D83" s="28"/>
      <c r="E83" s="28"/>
      <c r="F83" s="43">
        <f t="shared" si="15"/>
        <v>0</v>
      </c>
    </row>
    <row r="84" spans="1:6" ht="21" x14ac:dyDescent="0.35">
      <c r="A84" s="7" t="s">
        <v>235</v>
      </c>
      <c r="B84" s="13">
        <v>0</v>
      </c>
      <c r="C84" s="28"/>
      <c r="D84" s="28"/>
      <c r="E84" s="28"/>
      <c r="F84" s="43">
        <f t="shared" si="15"/>
        <v>0</v>
      </c>
    </row>
    <row r="85" spans="1:6" ht="21" x14ac:dyDescent="0.35">
      <c r="A85" s="7" t="s">
        <v>46</v>
      </c>
      <c r="B85" s="15">
        <f t="shared" ref="B85:F85" si="16">SUM(B80:B84)</f>
        <v>15000</v>
      </c>
      <c r="C85" s="30">
        <f t="shared" si="16"/>
        <v>0</v>
      </c>
      <c r="D85" s="30">
        <f t="shared" si="16"/>
        <v>0</v>
      </c>
      <c r="E85" s="30">
        <f t="shared" si="16"/>
        <v>0</v>
      </c>
      <c r="F85" s="44">
        <f t="shared" si="16"/>
        <v>15000</v>
      </c>
    </row>
    <row r="86" spans="1:6" ht="21.75" thickBot="1" x14ac:dyDescent="0.4">
      <c r="A86" s="7"/>
      <c r="B86" s="21"/>
      <c r="C86" s="31"/>
      <c r="D86" s="31"/>
      <c r="E86" s="31"/>
      <c r="F86" s="45"/>
    </row>
    <row r="87" spans="1:6" ht="21.75" thickBot="1" x14ac:dyDescent="0.4">
      <c r="A87" s="7" t="s">
        <v>149</v>
      </c>
      <c r="B87" s="65">
        <f>+B85+B77+B69+B60+B53+B45+B38+B33+B25</f>
        <v>2827285.2</v>
      </c>
      <c r="C87" s="35">
        <f>+C85+C77+C69+C60+C53+C45+C38+C33+C25</f>
        <v>155000</v>
      </c>
      <c r="D87" s="35">
        <f>+D85+D77+D69+D60+D53+D45+D38+D33+D25</f>
        <v>770000</v>
      </c>
      <c r="E87" s="35">
        <f>+E85+E77+E69+E60+E53+E45+E38+E33+E25</f>
        <v>119552</v>
      </c>
      <c r="F87" s="48">
        <f>+F85+F77+F69+F60+F53+F45+F38+F33+F25</f>
        <v>3871837.2</v>
      </c>
    </row>
    <row r="88" spans="1:6" ht="21.75" thickBot="1" x14ac:dyDescent="0.4">
      <c r="A88" s="7"/>
      <c r="B88" s="22"/>
      <c r="C88" s="32"/>
      <c r="D88" s="32"/>
      <c r="E88" s="32"/>
      <c r="F88" s="46"/>
    </row>
    <row r="89" spans="1:6" ht="21.75" thickBot="1" x14ac:dyDescent="0.4">
      <c r="A89" s="7" t="s">
        <v>150</v>
      </c>
      <c r="B89" s="17">
        <f>+B87+B11</f>
        <v>5588108.2000000002</v>
      </c>
      <c r="C89" s="35">
        <f>+C87+C11</f>
        <v>649653</v>
      </c>
      <c r="D89" s="35">
        <f>+D87+D11</f>
        <v>3733982</v>
      </c>
      <c r="E89" s="35">
        <f>+E87+E11</f>
        <v>119552</v>
      </c>
      <c r="F89" s="48">
        <f>+F87+F11</f>
        <v>10091295.199999999</v>
      </c>
    </row>
    <row r="90" spans="1:6" ht="21.75" thickBot="1" x14ac:dyDescent="0.4">
      <c r="A90" s="7"/>
      <c r="B90" s="87"/>
      <c r="C90" s="88"/>
      <c r="D90" s="88"/>
      <c r="E90" s="88"/>
      <c r="F90" s="89"/>
    </row>
    <row r="91" spans="1:6" ht="21" x14ac:dyDescent="0.35">
      <c r="A91" s="75" t="s">
        <v>303</v>
      </c>
      <c r="B91" s="90"/>
      <c r="C91" s="90"/>
      <c r="D91" s="90"/>
      <c r="E91" s="90"/>
      <c r="F91" s="90"/>
    </row>
    <row r="92" spans="1:6" ht="21" x14ac:dyDescent="0.35">
      <c r="A92" s="79" t="s">
        <v>304</v>
      </c>
      <c r="B92" s="54"/>
      <c r="C92" s="54"/>
      <c r="D92" s="54"/>
      <c r="E92" s="54"/>
      <c r="F92" s="54"/>
    </row>
    <row r="93" spans="1:6" ht="21" x14ac:dyDescent="0.35">
      <c r="A93" s="7"/>
      <c r="B93" s="54"/>
      <c r="C93" s="54"/>
      <c r="D93" s="54"/>
      <c r="E93" s="54"/>
      <c r="F93" s="54"/>
    </row>
    <row r="94" spans="1:6" ht="21" x14ac:dyDescent="0.35">
      <c r="A94" s="6" t="s">
        <v>47</v>
      </c>
      <c r="B94" s="54"/>
      <c r="C94" s="54"/>
      <c r="D94" s="54"/>
      <c r="E94" s="54"/>
      <c r="F94" s="54"/>
    </row>
    <row r="95" spans="1:6" ht="21" x14ac:dyDescent="0.35">
      <c r="A95" s="7" t="s">
        <v>158</v>
      </c>
      <c r="B95" s="86"/>
      <c r="C95" s="86"/>
      <c r="D95" s="86"/>
      <c r="E95" s="86"/>
      <c r="F95" s="86"/>
    </row>
    <row r="96" spans="1:6" ht="21" x14ac:dyDescent="0.35">
      <c r="A96" s="7" t="s">
        <v>159</v>
      </c>
      <c r="B96" s="13">
        <v>9375</v>
      </c>
      <c r="C96" s="29"/>
      <c r="D96" s="29"/>
      <c r="E96" s="29"/>
      <c r="F96" s="73">
        <f>SUM(B96:E96)</f>
        <v>9375</v>
      </c>
    </row>
    <row r="97" spans="1:6" ht="21" x14ac:dyDescent="0.35">
      <c r="A97" s="7" t="s">
        <v>287</v>
      </c>
      <c r="B97" s="13">
        <v>1721</v>
      </c>
      <c r="C97" s="29"/>
      <c r="D97" s="29"/>
      <c r="E97" s="29"/>
      <c r="F97" s="73">
        <f>SUM(B97:E97)</f>
        <v>1721</v>
      </c>
    </row>
    <row r="98" spans="1:6" ht="21" x14ac:dyDescent="0.35">
      <c r="A98" s="7" t="s">
        <v>160</v>
      </c>
      <c r="B98" s="13">
        <v>14161</v>
      </c>
      <c r="C98" s="29"/>
      <c r="D98" s="29"/>
      <c r="E98" s="29"/>
      <c r="F98" s="43">
        <f t="shared" ref="F98:F111" si="17">SUM(B98:E98)</f>
        <v>14161</v>
      </c>
    </row>
    <row r="99" spans="1:6" ht="21" x14ac:dyDescent="0.35">
      <c r="A99" s="7" t="s">
        <v>48</v>
      </c>
      <c r="B99" s="13">
        <v>1500</v>
      </c>
      <c r="C99" s="29"/>
      <c r="D99" s="29"/>
      <c r="E99" s="29"/>
      <c r="F99" s="43">
        <f t="shared" si="17"/>
        <v>1500</v>
      </c>
    </row>
    <row r="100" spans="1:6" ht="21" x14ac:dyDescent="0.35">
      <c r="A100" s="7" t="s">
        <v>49</v>
      </c>
      <c r="B100" s="13">
        <f>1200*4</f>
        <v>4800</v>
      </c>
      <c r="C100" s="29"/>
      <c r="D100" s="29"/>
      <c r="E100" s="29"/>
      <c r="F100" s="43">
        <f t="shared" si="17"/>
        <v>4800</v>
      </c>
    </row>
    <row r="101" spans="1:6" ht="21" x14ac:dyDescent="0.35">
      <c r="A101" s="7" t="s">
        <v>50</v>
      </c>
      <c r="B101" s="13">
        <v>300</v>
      </c>
      <c r="C101" s="29"/>
      <c r="D101" s="29"/>
      <c r="E101" s="29"/>
      <c r="F101" s="43">
        <f t="shared" si="17"/>
        <v>300</v>
      </c>
    </row>
    <row r="102" spans="1:6" ht="21" x14ac:dyDescent="0.35">
      <c r="A102" s="7" t="s">
        <v>51</v>
      </c>
      <c r="B102" s="13">
        <v>6340</v>
      </c>
      <c r="C102" s="29"/>
      <c r="D102" s="29"/>
      <c r="E102" s="29"/>
      <c r="F102" s="43">
        <f t="shared" si="17"/>
        <v>6340</v>
      </c>
    </row>
    <row r="103" spans="1:6" ht="21" x14ac:dyDescent="0.35">
      <c r="A103" s="7" t="s">
        <v>52</v>
      </c>
      <c r="B103" s="13">
        <v>4000</v>
      </c>
      <c r="C103" s="29"/>
      <c r="D103" s="29"/>
      <c r="E103" s="29"/>
      <c r="F103" s="43">
        <f t="shared" si="17"/>
        <v>4000</v>
      </c>
    </row>
    <row r="104" spans="1:6" ht="21" x14ac:dyDescent="0.35">
      <c r="A104" s="7" t="s">
        <v>161</v>
      </c>
      <c r="B104" s="13">
        <v>5000</v>
      </c>
      <c r="C104" s="29"/>
      <c r="D104" s="29"/>
      <c r="E104" s="29"/>
      <c r="F104" s="74">
        <f t="shared" si="17"/>
        <v>5000</v>
      </c>
    </row>
    <row r="105" spans="1:6" ht="21" x14ac:dyDescent="0.35">
      <c r="A105" s="7" t="s">
        <v>146</v>
      </c>
      <c r="B105" s="13">
        <v>25000</v>
      </c>
      <c r="C105" s="29"/>
      <c r="D105" s="29"/>
      <c r="E105" s="29"/>
      <c r="F105" s="74">
        <f t="shared" si="17"/>
        <v>25000</v>
      </c>
    </row>
    <row r="106" spans="1:6" ht="21" x14ac:dyDescent="0.35">
      <c r="A106" s="7" t="s">
        <v>286</v>
      </c>
      <c r="B106" s="13">
        <v>7860</v>
      </c>
      <c r="C106" s="29"/>
      <c r="D106" s="29"/>
      <c r="E106" s="29"/>
      <c r="F106" s="74">
        <f t="shared" si="17"/>
        <v>7860</v>
      </c>
    </row>
    <row r="107" spans="1:6" ht="21" x14ac:dyDescent="0.35">
      <c r="A107" s="7" t="s">
        <v>53</v>
      </c>
      <c r="B107" s="13">
        <v>5000</v>
      </c>
      <c r="C107" s="29"/>
      <c r="D107" s="29"/>
      <c r="E107" s="29"/>
      <c r="F107" s="74">
        <f t="shared" si="17"/>
        <v>5000</v>
      </c>
    </row>
    <row r="108" spans="1:6" ht="21" x14ac:dyDescent="0.35">
      <c r="A108" s="7" t="s">
        <v>162</v>
      </c>
      <c r="B108" s="13">
        <v>750</v>
      </c>
      <c r="C108" s="29"/>
      <c r="D108" s="29"/>
      <c r="E108" s="29"/>
      <c r="F108" s="43">
        <f t="shared" si="17"/>
        <v>750</v>
      </c>
    </row>
    <row r="109" spans="1:6" ht="21" x14ac:dyDescent="0.35">
      <c r="A109" s="7" t="s">
        <v>236</v>
      </c>
      <c r="B109" s="13">
        <v>1950</v>
      </c>
      <c r="C109" s="29"/>
      <c r="D109" s="29"/>
      <c r="E109" s="29"/>
      <c r="F109" s="43">
        <f t="shared" si="17"/>
        <v>1950</v>
      </c>
    </row>
    <row r="110" spans="1:6" ht="21" x14ac:dyDescent="0.35">
      <c r="A110" s="7" t="s">
        <v>163</v>
      </c>
      <c r="B110" s="13">
        <v>3500</v>
      </c>
      <c r="C110" s="29"/>
      <c r="D110" s="29"/>
      <c r="E110" s="29"/>
      <c r="F110" s="43">
        <f t="shared" si="17"/>
        <v>3500</v>
      </c>
    </row>
    <row r="111" spans="1:6" ht="21" x14ac:dyDescent="0.35">
      <c r="A111" s="7" t="s">
        <v>164</v>
      </c>
      <c r="B111" s="13">
        <v>2500</v>
      </c>
      <c r="C111" s="29"/>
      <c r="D111" s="29"/>
      <c r="E111" s="29"/>
      <c r="F111" s="43">
        <f t="shared" si="17"/>
        <v>2500</v>
      </c>
    </row>
    <row r="112" spans="1:6" ht="21" x14ac:dyDescent="0.35">
      <c r="A112" s="7" t="s">
        <v>54</v>
      </c>
      <c r="B112" s="15">
        <f>SUM(B96:B111)</f>
        <v>93757</v>
      </c>
      <c r="C112" s="30">
        <f>SUM(C96:C111)</f>
        <v>0</v>
      </c>
      <c r="D112" s="30">
        <f>SUM(D96:D111)</f>
        <v>0</v>
      </c>
      <c r="E112" s="30">
        <f>SUM(E96:E111)</f>
        <v>0</v>
      </c>
      <c r="F112" s="44">
        <f>SUM(F96:F111)</f>
        <v>93757</v>
      </c>
    </row>
    <row r="113" spans="1:6" ht="21" x14ac:dyDescent="0.35">
      <c r="A113" s="7"/>
      <c r="B113" s="21"/>
      <c r="C113" s="31"/>
      <c r="D113" s="31"/>
      <c r="E113" s="31"/>
      <c r="F113" s="45"/>
    </row>
    <row r="114" spans="1:6" ht="21" x14ac:dyDescent="0.35">
      <c r="A114" s="7" t="s">
        <v>55</v>
      </c>
      <c r="B114" s="20"/>
      <c r="C114" s="33"/>
      <c r="D114" s="33"/>
      <c r="E114" s="33"/>
      <c r="F114" s="47"/>
    </row>
    <row r="115" spans="1:6" ht="21" x14ac:dyDescent="0.35">
      <c r="A115" s="7" t="s">
        <v>165</v>
      </c>
      <c r="B115" s="13">
        <v>95000</v>
      </c>
      <c r="C115" s="29"/>
      <c r="D115" s="29"/>
      <c r="E115" s="29"/>
      <c r="F115" s="73">
        <f t="shared" ref="F115:F122" si="18">SUM(B115:E115)</f>
        <v>95000</v>
      </c>
    </row>
    <row r="116" spans="1:6" ht="21" x14ac:dyDescent="0.35">
      <c r="A116" s="7" t="s">
        <v>166</v>
      </c>
      <c r="B116" s="13">
        <v>28662</v>
      </c>
      <c r="C116" s="29"/>
      <c r="D116" s="29"/>
      <c r="E116" s="29"/>
      <c r="F116" s="73">
        <f t="shared" si="18"/>
        <v>28662</v>
      </c>
    </row>
    <row r="117" spans="1:6" ht="21" x14ac:dyDescent="0.35">
      <c r="A117" s="7" t="s">
        <v>231</v>
      </c>
      <c r="B117" s="13">
        <v>7267.5</v>
      </c>
      <c r="C117" s="29"/>
      <c r="D117" s="29"/>
      <c r="E117" s="29"/>
      <c r="F117" s="73">
        <f t="shared" si="18"/>
        <v>7267.5</v>
      </c>
    </row>
    <row r="118" spans="1:6" ht="21" x14ac:dyDescent="0.35">
      <c r="A118" s="7" t="s">
        <v>229</v>
      </c>
      <c r="B118" s="13">
        <v>540</v>
      </c>
      <c r="C118" s="29"/>
      <c r="D118" s="29"/>
      <c r="E118" s="29"/>
      <c r="F118" s="43">
        <f t="shared" si="18"/>
        <v>540</v>
      </c>
    </row>
    <row r="119" spans="1:6" ht="21" x14ac:dyDescent="0.35">
      <c r="A119" s="7" t="s">
        <v>256</v>
      </c>
      <c r="B119" s="13">
        <v>0</v>
      </c>
      <c r="C119" s="29"/>
      <c r="D119" s="29"/>
      <c r="E119" s="29"/>
      <c r="F119" s="43">
        <f t="shared" ref="F119" si="19">SUM(B119:E119)</f>
        <v>0</v>
      </c>
    </row>
    <row r="120" spans="1:6" ht="21" x14ac:dyDescent="0.35">
      <c r="A120" s="7" t="s">
        <v>167</v>
      </c>
      <c r="B120" s="13">
        <v>500</v>
      </c>
      <c r="C120" s="29"/>
      <c r="D120" s="29"/>
      <c r="E120" s="29"/>
      <c r="F120" s="43">
        <f t="shared" si="18"/>
        <v>500</v>
      </c>
    </row>
    <row r="121" spans="1:6" ht="21" x14ac:dyDescent="0.35">
      <c r="A121" s="7" t="s">
        <v>168</v>
      </c>
      <c r="B121" s="13">
        <v>250</v>
      </c>
      <c r="C121" s="29"/>
      <c r="D121" s="29"/>
      <c r="E121" s="29"/>
      <c r="F121" s="43">
        <f t="shared" si="18"/>
        <v>250</v>
      </c>
    </row>
    <row r="122" spans="1:6" ht="21" x14ac:dyDescent="0.35">
      <c r="A122" s="7" t="s">
        <v>169</v>
      </c>
      <c r="B122" s="13">
        <v>2000</v>
      </c>
      <c r="C122" s="29"/>
      <c r="D122" s="29"/>
      <c r="E122" s="29"/>
      <c r="F122" s="43">
        <f t="shared" si="18"/>
        <v>2000</v>
      </c>
    </row>
    <row r="123" spans="1:6" ht="21" x14ac:dyDescent="0.35">
      <c r="A123" s="7" t="s">
        <v>56</v>
      </c>
      <c r="B123" s="15">
        <f>SUM(B115:B122)</f>
        <v>134219.5</v>
      </c>
      <c r="C123" s="30">
        <f>SUM(C115:C122)</f>
        <v>0</v>
      </c>
      <c r="D123" s="30">
        <f>SUM(D115:D122)</f>
        <v>0</v>
      </c>
      <c r="E123" s="30">
        <f>SUM(E115:E122)</f>
        <v>0</v>
      </c>
      <c r="F123" s="44">
        <f>SUM(F115:F122)</f>
        <v>134219.5</v>
      </c>
    </row>
    <row r="124" spans="1:6" ht="21" x14ac:dyDescent="0.35">
      <c r="A124" s="7"/>
      <c r="B124" s="21"/>
      <c r="C124" s="31"/>
      <c r="D124" s="31"/>
      <c r="E124" s="31"/>
      <c r="F124" s="45"/>
    </row>
    <row r="125" spans="1:6" ht="21" x14ac:dyDescent="0.35">
      <c r="A125" s="7" t="s">
        <v>57</v>
      </c>
      <c r="B125" s="20"/>
      <c r="C125" s="33"/>
      <c r="D125" s="33"/>
      <c r="E125" s="33"/>
      <c r="F125" s="47"/>
    </row>
    <row r="126" spans="1:6" ht="21" x14ac:dyDescent="0.35">
      <c r="A126" s="7" t="s">
        <v>170</v>
      </c>
      <c r="B126" s="13">
        <v>48417</v>
      </c>
      <c r="C126" s="29"/>
      <c r="D126" s="29"/>
      <c r="E126" s="29"/>
      <c r="F126" s="73">
        <f t="shared" ref="F126:F133" si="20">SUM(B126:E126)</f>
        <v>48417</v>
      </c>
    </row>
    <row r="127" spans="1:6" ht="21" x14ac:dyDescent="0.35">
      <c r="A127" s="7" t="s">
        <v>250</v>
      </c>
      <c r="B127" s="13">
        <f>35*26</f>
        <v>910</v>
      </c>
      <c r="C127" s="29"/>
      <c r="D127" s="29"/>
      <c r="E127" s="29"/>
      <c r="F127" s="43">
        <f t="shared" si="20"/>
        <v>910</v>
      </c>
    </row>
    <row r="128" spans="1:6" ht="21" x14ac:dyDescent="0.35">
      <c r="A128" s="7" t="s">
        <v>230</v>
      </c>
      <c r="B128" s="13">
        <v>3704</v>
      </c>
      <c r="C128" s="29"/>
      <c r="D128" s="29"/>
      <c r="E128" s="29"/>
      <c r="F128" s="73">
        <f t="shared" si="20"/>
        <v>3704</v>
      </c>
    </row>
    <row r="129" spans="1:6" ht="21" x14ac:dyDescent="0.35">
      <c r="A129" s="7" t="s">
        <v>264</v>
      </c>
      <c r="B129" s="13">
        <v>1100</v>
      </c>
      <c r="C129" s="29"/>
      <c r="D129" s="29"/>
      <c r="E129" s="29"/>
      <c r="F129" s="43">
        <f t="shared" si="20"/>
        <v>1100</v>
      </c>
    </row>
    <row r="130" spans="1:6" ht="21" x14ac:dyDescent="0.35">
      <c r="A130" s="7" t="s">
        <v>171</v>
      </c>
      <c r="B130" s="13">
        <v>20000</v>
      </c>
      <c r="C130" s="29"/>
      <c r="D130" s="29"/>
      <c r="E130" s="29"/>
      <c r="F130" s="74">
        <f t="shared" si="20"/>
        <v>20000</v>
      </c>
    </row>
    <row r="131" spans="1:6" ht="21" x14ac:dyDescent="0.35">
      <c r="A131" s="7" t="s">
        <v>58</v>
      </c>
      <c r="B131" s="13">
        <v>5500</v>
      </c>
      <c r="C131" s="29"/>
      <c r="D131" s="29"/>
      <c r="E131" s="29"/>
      <c r="F131" s="43">
        <f t="shared" si="20"/>
        <v>5500</v>
      </c>
    </row>
    <row r="132" spans="1:6" ht="21" x14ac:dyDescent="0.35">
      <c r="A132" s="7" t="s">
        <v>246</v>
      </c>
      <c r="B132" s="13">
        <v>7200</v>
      </c>
      <c r="C132" s="29"/>
      <c r="D132" s="29"/>
      <c r="E132" s="29"/>
      <c r="F132" s="74">
        <f t="shared" si="20"/>
        <v>7200</v>
      </c>
    </row>
    <row r="133" spans="1:6" ht="21" x14ac:dyDescent="0.35">
      <c r="A133" s="7" t="s">
        <v>265</v>
      </c>
      <c r="B133" s="13">
        <v>450</v>
      </c>
      <c r="C133" s="29"/>
      <c r="D133" s="29"/>
      <c r="E133" s="29"/>
      <c r="F133" s="43">
        <f t="shared" si="20"/>
        <v>450</v>
      </c>
    </row>
    <row r="134" spans="1:6" ht="21" x14ac:dyDescent="0.35">
      <c r="A134" s="7" t="s">
        <v>59</v>
      </c>
      <c r="B134" s="15">
        <f t="shared" ref="B134:F134" si="21">SUM(B126:B133)</f>
        <v>87281</v>
      </c>
      <c r="C134" s="30">
        <f t="shared" si="21"/>
        <v>0</v>
      </c>
      <c r="D134" s="30">
        <f t="shared" si="21"/>
        <v>0</v>
      </c>
      <c r="E134" s="30">
        <f t="shared" si="21"/>
        <v>0</v>
      </c>
      <c r="F134" s="44">
        <f t="shared" si="21"/>
        <v>87281</v>
      </c>
    </row>
    <row r="135" spans="1:6" ht="21" x14ac:dyDescent="0.35">
      <c r="A135" s="7"/>
      <c r="B135" s="21"/>
      <c r="C135" s="31"/>
      <c r="D135" s="31"/>
      <c r="E135" s="31"/>
      <c r="F135" s="45"/>
    </row>
    <row r="136" spans="1:6" ht="21" x14ac:dyDescent="0.35">
      <c r="A136" s="7" t="s">
        <v>60</v>
      </c>
      <c r="B136" s="20"/>
      <c r="C136" s="33"/>
      <c r="D136" s="33"/>
      <c r="E136" s="33"/>
      <c r="F136" s="47"/>
    </row>
    <row r="137" spans="1:6" ht="21" x14ac:dyDescent="0.35">
      <c r="A137" s="7" t="s">
        <v>153</v>
      </c>
      <c r="B137" s="13">
        <v>6400</v>
      </c>
      <c r="C137" s="29"/>
      <c r="D137" s="29"/>
      <c r="E137" s="29"/>
      <c r="F137" s="74">
        <f t="shared" ref="F137:F139" si="22">SUM(B137:E137)</f>
        <v>6400</v>
      </c>
    </row>
    <row r="138" spans="1:6" ht="21" x14ac:dyDescent="0.35">
      <c r="A138" s="7" t="s">
        <v>154</v>
      </c>
      <c r="B138" s="13">
        <v>18700</v>
      </c>
      <c r="C138" s="29"/>
      <c r="D138" s="29"/>
      <c r="E138" s="29"/>
      <c r="F138" s="74">
        <f t="shared" si="22"/>
        <v>18700</v>
      </c>
    </row>
    <row r="139" spans="1:6" ht="21" x14ac:dyDescent="0.35">
      <c r="A139" s="7" t="s">
        <v>155</v>
      </c>
      <c r="B139" s="13"/>
      <c r="C139" s="29"/>
      <c r="D139" s="29">
        <v>7700</v>
      </c>
      <c r="E139" s="29"/>
      <c r="F139" s="74">
        <f t="shared" si="22"/>
        <v>7700</v>
      </c>
    </row>
    <row r="140" spans="1:6" ht="21" x14ac:dyDescent="0.35">
      <c r="A140" s="7" t="s">
        <v>61</v>
      </c>
      <c r="B140" s="15">
        <f t="shared" ref="B140:F140" si="23">SUM(B137:B139)</f>
        <v>25100</v>
      </c>
      <c r="C140" s="30">
        <f t="shared" si="23"/>
        <v>0</v>
      </c>
      <c r="D140" s="30">
        <f t="shared" si="23"/>
        <v>7700</v>
      </c>
      <c r="E140" s="30">
        <f t="shared" si="23"/>
        <v>0</v>
      </c>
      <c r="F140" s="44">
        <f t="shared" si="23"/>
        <v>32800</v>
      </c>
    </row>
    <row r="141" spans="1:6" ht="21" x14ac:dyDescent="0.35">
      <c r="A141" s="7"/>
      <c r="B141" s="21"/>
      <c r="C141" s="31"/>
      <c r="D141" s="31"/>
      <c r="E141" s="31"/>
      <c r="F141" s="45"/>
    </row>
    <row r="142" spans="1:6" ht="21" x14ac:dyDescent="0.35">
      <c r="A142" s="7" t="s">
        <v>62</v>
      </c>
      <c r="B142" s="20"/>
      <c r="C142" s="33"/>
      <c r="D142" s="33"/>
      <c r="E142" s="33"/>
      <c r="F142" s="47"/>
    </row>
    <row r="143" spans="1:6" ht="21" x14ac:dyDescent="0.35">
      <c r="A143" s="7" t="s">
        <v>172</v>
      </c>
      <c r="B143" s="13">
        <v>30000</v>
      </c>
      <c r="C143" s="29"/>
      <c r="D143" s="29"/>
      <c r="E143" s="29"/>
      <c r="F143" s="43">
        <f t="shared" ref="F143:F144" si="24">SUM(B143:E143)</f>
        <v>30000</v>
      </c>
    </row>
    <row r="144" spans="1:6" ht="21" x14ac:dyDescent="0.35">
      <c r="A144" s="7" t="s">
        <v>173</v>
      </c>
      <c r="B144" s="13">
        <v>20000</v>
      </c>
      <c r="C144" s="29"/>
      <c r="D144" s="29"/>
      <c r="E144" s="29"/>
      <c r="F144" s="43">
        <f t="shared" si="24"/>
        <v>20000</v>
      </c>
    </row>
    <row r="145" spans="1:6" ht="21" x14ac:dyDescent="0.35">
      <c r="A145" s="7" t="s">
        <v>63</v>
      </c>
      <c r="B145" s="15">
        <f>SUM(B143:B144)</f>
        <v>50000</v>
      </c>
      <c r="C145" s="30"/>
      <c r="D145" s="30"/>
      <c r="E145" s="30"/>
      <c r="F145" s="44">
        <f t="shared" ref="F145" si="25">SUM(F143:F144)</f>
        <v>50000</v>
      </c>
    </row>
    <row r="146" spans="1:6" ht="21" x14ac:dyDescent="0.35">
      <c r="A146" s="7"/>
      <c r="B146" s="21"/>
      <c r="C146" s="31"/>
      <c r="D146" s="31"/>
      <c r="E146" s="31"/>
      <c r="F146" s="45"/>
    </row>
    <row r="147" spans="1:6" ht="21" x14ac:dyDescent="0.35">
      <c r="A147" s="7" t="s">
        <v>64</v>
      </c>
      <c r="B147" s="20"/>
      <c r="C147" s="33"/>
      <c r="D147" s="33"/>
      <c r="E147" s="33"/>
      <c r="F147" s="47"/>
    </row>
    <row r="148" spans="1:6" ht="21" x14ac:dyDescent="0.35">
      <c r="A148" s="7" t="s">
        <v>174</v>
      </c>
      <c r="B148" s="13">
        <v>63000</v>
      </c>
      <c r="C148" s="29"/>
      <c r="D148" s="29"/>
      <c r="E148" s="29"/>
      <c r="F148" s="73">
        <f>SUM(B148:E148)</f>
        <v>63000</v>
      </c>
    </row>
    <row r="149" spans="1:6" ht="21" x14ac:dyDescent="0.35">
      <c r="A149" s="7" t="s">
        <v>223</v>
      </c>
      <c r="B149" s="13">
        <f>35*26</f>
        <v>910</v>
      </c>
      <c r="C149" s="29"/>
      <c r="D149" s="29"/>
      <c r="E149" s="29"/>
      <c r="F149" s="43">
        <f t="shared" ref="F149:F154" si="26">SUM(B149:E149)</f>
        <v>910</v>
      </c>
    </row>
    <row r="150" spans="1:6" ht="21" x14ac:dyDescent="0.35">
      <c r="A150" s="7" t="s">
        <v>166</v>
      </c>
      <c r="B150" s="13">
        <v>20231</v>
      </c>
      <c r="C150" s="29"/>
      <c r="D150" s="29"/>
      <c r="E150" s="29"/>
      <c r="F150" s="73">
        <f t="shared" si="26"/>
        <v>20231</v>
      </c>
    </row>
    <row r="151" spans="1:6" ht="21" x14ac:dyDescent="0.35">
      <c r="A151" s="7" t="s">
        <v>232</v>
      </c>
      <c r="B151" s="13">
        <v>4819</v>
      </c>
      <c r="C151" s="29"/>
      <c r="D151" s="29"/>
      <c r="E151" s="29"/>
      <c r="F151" s="73">
        <f>SUM(B151:E151)</f>
        <v>4819</v>
      </c>
    </row>
    <row r="152" spans="1:6" ht="21" x14ac:dyDescent="0.35">
      <c r="A152" s="7" t="s">
        <v>222</v>
      </c>
      <c r="B152" s="13">
        <v>0</v>
      </c>
      <c r="C152" s="29"/>
      <c r="D152" s="29"/>
      <c r="E152" s="29"/>
      <c r="F152" s="43">
        <f t="shared" si="26"/>
        <v>0</v>
      </c>
    </row>
    <row r="153" spans="1:6" ht="21" x14ac:dyDescent="0.35">
      <c r="A153" s="7" t="s">
        <v>175</v>
      </c>
      <c r="B153" s="13">
        <v>55</v>
      </c>
      <c r="C153" s="29"/>
      <c r="D153" s="29"/>
      <c r="E153" s="29"/>
      <c r="F153" s="43">
        <f t="shared" si="26"/>
        <v>55</v>
      </c>
    </row>
    <row r="154" spans="1:6" ht="21" x14ac:dyDescent="0.35">
      <c r="A154" s="7" t="s">
        <v>176</v>
      </c>
      <c r="B154" s="13">
        <v>250</v>
      </c>
      <c r="C154" s="29"/>
      <c r="D154" s="29"/>
      <c r="E154" s="29"/>
      <c r="F154" s="43">
        <f t="shared" si="26"/>
        <v>250</v>
      </c>
    </row>
    <row r="155" spans="1:6" ht="21" x14ac:dyDescent="0.35">
      <c r="A155" s="7" t="s">
        <v>65</v>
      </c>
      <c r="B155" s="15">
        <f>SUM(B148:B154)</f>
        <v>89265</v>
      </c>
      <c r="C155" s="30">
        <f>SUM(C148:C154)</f>
        <v>0</v>
      </c>
      <c r="D155" s="30">
        <f>SUM(D148:D154)</f>
        <v>0</v>
      </c>
      <c r="E155" s="30">
        <f>SUM(E148:E154)</f>
        <v>0</v>
      </c>
      <c r="F155" s="44">
        <f>SUM(F148:F154)</f>
        <v>89265</v>
      </c>
    </row>
    <row r="156" spans="1:6" ht="21" x14ac:dyDescent="0.35">
      <c r="A156" s="7"/>
      <c r="B156" s="21"/>
      <c r="C156" s="31"/>
      <c r="D156" s="31"/>
      <c r="E156" s="31"/>
      <c r="F156" s="45"/>
    </row>
    <row r="157" spans="1:6" ht="21" x14ac:dyDescent="0.35">
      <c r="A157" s="7" t="s">
        <v>177</v>
      </c>
      <c r="B157" s="20"/>
      <c r="C157" s="33"/>
      <c r="D157" s="33"/>
      <c r="E157" s="33"/>
      <c r="F157" s="47"/>
    </row>
    <row r="158" spans="1:6" ht="21" x14ac:dyDescent="0.35">
      <c r="A158" s="7" t="s">
        <v>178</v>
      </c>
      <c r="B158" s="13">
        <v>4442</v>
      </c>
      <c r="C158" s="29"/>
      <c r="D158" s="29"/>
      <c r="E158" s="29"/>
      <c r="F158" s="43">
        <f t="shared" ref="F158:F161" si="27">SUM(B158:E158)</f>
        <v>4442</v>
      </c>
    </row>
    <row r="159" spans="1:6" ht="21" x14ac:dyDescent="0.35">
      <c r="A159" s="7" t="s">
        <v>179</v>
      </c>
      <c r="B159" s="13">
        <v>14800</v>
      </c>
      <c r="C159" s="29"/>
      <c r="D159" s="29"/>
      <c r="E159" s="29"/>
      <c r="F159" s="43">
        <f t="shared" si="27"/>
        <v>14800</v>
      </c>
    </row>
    <row r="160" spans="1:6" ht="21" x14ac:dyDescent="0.35">
      <c r="A160" s="7" t="s">
        <v>66</v>
      </c>
      <c r="B160" s="13">
        <v>6945</v>
      </c>
      <c r="C160" s="29"/>
      <c r="D160" s="29"/>
      <c r="E160" s="29"/>
      <c r="F160" s="43">
        <f t="shared" si="27"/>
        <v>6945</v>
      </c>
    </row>
    <row r="161" spans="1:6" ht="21" x14ac:dyDescent="0.35">
      <c r="A161" s="7" t="s">
        <v>67</v>
      </c>
      <c r="B161" s="13">
        <v>0</v>
      </c>
      <c r="C161" s="29"/>
      <c r="D161" s="29"/>
      <c r="E161" s="29"/>
      <c r="F161" s="43">
        <f t="shared" si="27"/>
        <v>0</v>
      </c>
    </row>
    <row r="162" spans="1:6" ht="21" x14ac:dyDescent="0.35">
      <c r="A162" s="7" t="s">
        <v>68</v>
      </c>
      <c r="B162" s="15">
        <f t="shared" ref="B162:F162" si="28">SUM(B158:B161)</f>
        <v>26187</v>
      </c>
      <c r="C162" s="30">
        <f t="shared" si="28"/>
        <v>0</v>
      </c>
      <c r="D162" s="30">
        <f t="shared" si="28"/>
        <v>0</v>
      </c>
      <c r="E162" s="30">
        <f t="shared" si="28"/>
        <v>0</v>
      </c>
      <c r="F162" s="44">
        <f t="shared" si="28"/>
        <v>26187</v>
      </c>
    </row>
    <row r="163" spans="1:6" ht="21" x14ac:dyDescent="0.35">
      <c r="A163" s="7"/>
      <c r="B163" s="21"/>
      <c r="C163" s="31"/>
      <c r="D163" s="31"/>
      <c r="E163" s="31"/>
      <c r="F163" s="45"/>
    </row>
    <row r="164" spans="1:6" ht="21" x14ac:dyDescent="0.35">
      <c r="A164" s="7" t="s">
        <v>69</v>
      </c>
      <c r="B164" s="20"/>
      <c r="C164" s="33"/>
      <c r="D164" s="33"/>
      <c r="E164" s="33"/>
      <c r="F164" s="47"/>
    </row>
    <row r="165" spans="1:6" ht="21" x14ac:dyDescent="0.35">
      <c r="A165" s="7" t="s">
        <v>257</v>
      </c>
      <c r="B165" s="13">
        <v>0</v>
      </c>
      <c r="C165" s="29"/>
      <c r="D165" s="29"/>
      <c r="E165" s="29"/>
      <c r="F165" s="43">
        <f t="shared" ref="F165:F167" si="29">SUM(B165:E165)</f>
        <v>0</v>
      </c>
    </row>
    <row r="166" spans="1:6" ht="21" x14ac:dyDescent="0.35">
      <c r="A166" s="7" t="s">
        <v>157</v>
      </c>
      <c r="B166" s="13">
        <v>60000</v>
      </c>
      <c r="C166" s="29"/>
      <c r="D166" s="29"/>
      <c r="E166" s="29"/>
      <c r="F166" s="43">
        <f t="shared" si="29"/>
        <v>60000</v>
      </c>
    </row>
    <row r="167" spans="1:6" ht="21" x14ac:dyDescent="0.35">
      <c r="A167" s="7" t="s">
        <v>289</v>
      </c>
      <c r="B167" s="13">
        <v>3500</v>
      </c>
      <c r="C167" s="29"/>
      <c r="D167" s="29"/>
      <c r="E167" s="29"/>
      <c r="F167" s="74">
        <f t="shared" si="29"/>
        <v>3500</v>
      </c>
    </row>
    <row r="168" spans="1:6" ht="21" x14ac:dyDescent="0.35">
      <c r="A168" s="7" t="s">
        <v>70</v>
      </c>
      <c r="B168" s="15">
        <f>SUM(B165:B167)</f>
        <v>63500</v>
      </c>
      <c r="C168" s="30">
        <f>SUM(C165:C167)</f>
        <v>0</v>
      </c>
      <c r="D168" s="30">
        <f>SUM(D165:D167)</f>
        <v>0</v>
      </c>
      <c r="E168" s="30">
        <f>SUM(E165:E167)</f>
        <v>0</v>
      </c>
      <c r="F168" s="44">
        <f>SUM(F165:F167)</f>
        <v>63500</v>
      </c>
    </row>
    <row r="169" spans="1:6" ht="21" x14ac:dyDescent="0.35">
      <c r="A169" s="7"/>
      <c r="B169" s="21"/>
      <c r="C169" s="31"/>
      <c r="D169" s="31"/>
      <c r="E169" s="31"/>
      <c r="F169" s="45"/>
    </row>
    <row r="170" spans="1:6" ht="21" x14ac:dyDescent="0.35">
      <c r="A170" s="7" t="s">
        <v>71</v>
      </c>
      <c r="B170" s="20"/>
      <c r="C170" s="33"/>
      <c r="D170" s="33"/>
      <c r="E170" s="33"/>
      <c r="F170" s="47"/>
    </row>
    <row r="171" spans="1:6" ht="21" x14ac:dyDescent="0.35">
      <c r="A171" s="7" t="s">
        <v>180</v>
      </c>
      <c r="B171" s="13">
        <v>50000</v>
      </c>
      <c r="C171" s="29"/>
      <c r="D171" s="29"/>
      <c r="E171" s="29"/>
      <c r="F171" s="43">
        <f t="shared" ref="F171:F179" si="30">SUM(B171:E171)</f>
        <v>50000</v>
      </c>
    </row>
    <row r="172" spans="1:6" ht="21" x14ac:dyDescent="0.35">
      <c r="A172" s="7" t="s">
        <v>251</v>
      </c>
      <c r="B172" s="13">
        <v>7000</v>
      </c>
      <c r="C172" s="29"/>
      <c r="D172" s="29"/>
      <c r="E172" s="29"/>
      <c r="F172" s="43">
        <f t="shared" si="30"/>
        <v>7000</v>
      </c>
    </row>
    <row r="173" spans="1:6" ht="21" x14ac:dyDescent="0.35">
      <c r="A173" s="7" t="s">
        <v>214</v>
      </c>
      <c r="B173" s="13">
        <v>1000</v>
      </c>
      <c r="C173" s="29"/>
      <c r="D173" s="29"/>
      <c r="E173" s="29"/>
      <c r="F173" s="43">
        <f t="shared" si="30"/>
        <v>1000</v>
      </c>
    </row>
    <row r="174" spans="1:6" ht="21" x14ac:dyDescent="0.35">
      <c r="A174" s="7" t="s">
        <v>215</v>
      </c>
      <c r="B174" s="13">
        <v>13000</v>
      </c>
      <c r="C174" s="29"/>
      <c r="D174" s="29"/>
      <c r="E174" s="29"/>
      <c r="F174" s="43">
        <f t="shared" si="30"/>
        <v>13000</v>
      </c>
    </row>
    <row r="175" spans="1:6" ht="21" x14ac:dyDescent="0.35">
      <c r="A175" s="7" t="s">
        <v>181</v>
      </c>
      <c r="B175" s="13">
        <v>4500</v>
      </c>
      <c r="C175" s="29"/>
      <c r="D175" s="29"/>
      <c r="E175" s="29"/>
      <c r="F175" s="43">
        <f t="shared" si="30"/>
        <v>4500</v>
      </c>
    </row>
    <row r="176" spans="1:6" ht="21" x14ac:dyDescent="0.35">
      <c r="A176" s="7" t="s">
        <v>182</v>
      </c>
      <c r="B176" s="13">
        <v>3036</v>
      </c>
      <c r="C176" s="29"/>
      <c r="D176" s="29"/>
      <c r="E176" s="29"/>
      <c r="F176" s="43">
        <f t="shared" si="30"/>
        <v>3036</v>
      </c>
    </row>
    <row r="177" spans="1:6" ht="21" x14ac:dyDescent="0.35">
      <c r="A177" s="7" t="s">
        <v>183</v>
      </c>
      <c r="B177" s="13">
        <v>1500</v>
      </c>
      <c r="C177" s="29"/>
      <c r="D177" s="29"/>
      <c r="E177" s="29"/>
      <c r="F177" s="43">
        <f t="shared" si="30"/>
        <v>1500</v>
      </c>
    </row>
    <row r="178" spans="1:6" ht="21" x14ac:dyDescent="0.35">
      <c r="A178" s="7" t="s">
        <v>252</v>
      </c>
      <c r="B178" s="13">
        <v>20000</v>
      </c>
      <c r="C178" s="29"/>
      <c r="D178" s="29"/>
      <c r="E178" s="29"/>
      <c r="F178" s="43">
        <f t="shared" si="30"/>
        <v>20000</v>
      </c>
    </row>
    <row r="179" spans="1:6" ht="21" x14ac:dyDescent="0.35">
      <c r="A179" s="7" t="s">
        <v>184</v>
      </c>
      <c r="B179" s="13">
        <f>575*12</f>
        <v>6900</v>
      </c>
      <c r="C179" s="29"/>
      <c r="D179" s="29"/>
      <c r="E179" s="29"/>
      <c r="F179" s="43">
        <f t="shared" si="30"/>
        <v>6900</v>
      </c>
    </row>
    <row r="180" spans="1:6" ht="21" x14ac:dyDescent="0.35">
      <c r="A180" s="7" t="s">
        <v>72</v>
      </c>
      <c r="B180" s="15">
        <f t="shared" ref="B180:F180" si="31">SUM(B171:B179)</f>
        <v>106936</v>
      </c>
      <c r="C180" s="30">
        <f t="shared" si="31"/>
        <v>0</v>
      </c>
      <c r="D180" s="30">
        <f t="shared" si="31"/>
        <v>0</v>
      </c>
      <c r="E180" s="30">
        <f t="shared" si="31"/>
        <v>0</v>
      </c>
      <c r="F180" s="44">
        <f t="shared" si="31"/>
        <v>106936</v>
      </c>
    </row>
    <row r="181" spans="1:6" ht="21" x14ac:dyDescent="0.35">
      <c r="A181" s="7"/>
      <c r="B181" s="21"/>
      <c r="C181" s="31"/>
      <c r="D181" s="31"/>
      <c r="E181" s="31"/>
      <c r="F181" s="45"/>
    </row>
    <row r="182" spans="1:6" ht="21" x14ac:dyDescent="0.35">
      <c r="A182" s="7" t="s">
        <v>73</v>
      </c>
      <c r="B182" s="20"/>
      <c r="C182" s="33"/>
      <c r="D182" s="33"/>
      <c r="E182" s="33"/>
      <c r="F182" s="47"/>
    </row>
    <row r="183" spans="1:6" ht="21" x14ac:dyDescent="0.35">
      <c r="A183" s="7" t="s">
        <v>74</v>
      </c>
      <c r="B183" s="13">
        <v>566888</v>
      </c>
      <c r="C183" s="29"/>
      <c r="D183" s="29"/>
      <c r="E183" s="29"/>
      <c r="F183" s="73">
        <f t="shared" ref="F183:F213" si="32">SUM(B183:E183)</f>
        <v>566888</v>
      </c>
    </row>
    <row r="184" spans="1:6" ht="21" x14ac:dyDescent="0.35">
      <c r="A184" s="7" t="s">
        <v>185</v>
      </c>
      <c r="B184" s="13">
        <v>135000</v>
      </c>
      <c r="C184" s="29"/>
      <c r="D184" s="29"/>
      <c r="E184" s="29"/>
      <c r="F184" s="73">
        <f t="shared" si="32"/>
        <v>135000</v>
      </c>
    </row>
    <row r="185" spans="1:6" ht="21" x14ac:dyDescent="0.35">
      <c r="A185" s="7" t="s">
        <v>186</v>
      </c>
      <c r="B185" s="13">
        <v>4536</v>
      </c>
      <c r="C185" s="29"/>
      <c r="D185" s="29"/>
      <c r="E185" s="29"/>
      <c r="F185" s="73">
        <f t="shared" si="32"/>
        <v>4536</v>
      </c>
    </row>
    <row r="186" spans="1:6" ht="21" x14ac:dyDescent="0.35">
      <c r="A186" s="7" t="s">
        <v>75</v>
      </c>
      <c r="B186" s="13">
        <v>18540</v>
      </c>
      <c r="C186" s="29"/>
      <c r="D186" s="29"/>
      <c r="E186" s="29"/>
      <c r="F186" s="73">
        <f t="shared" si="32"/>
        <v>18540</v>
      </c>
    </row>
    <row r="187" spans="1:6" ht="21" x14ac:dyDescent="0.35">
      <c r="A187" s="7" t="s">
        <v>187</v>
      </c>
      <c r="B187" s="13">
        <v>35431</v>
      </c>
      <c r="C187" s="29"/>
      <c r="D187" s="29"/>
      <c r="E187" s="29"/>
      <c r="F187" s="73">
        <f t="shared" si="32"/>
        <v>35431</v>
      </c>
    </row>
    <row r="188" spans="1:6" ht="21" x14ac:dyDescent="0.35">
      <c r="A188" s="7" t="s">
        <v>188</v>
      </c>
      <c r="B188" s="13">
        <v>45000</v>
      </c>
      <c r="C188" s="29"/>
      <c r="D188" s="29"/>
      <c r="E188" s="29"/>
      <c r="F188" s="74">
        <f t="shared" si="32"/>
        <v>45000</v>
      </c>
    </row>
    <row r="189" spans="1:6" ht="21" x14ac:dyDescent="0.35">
      <c r="A189" s="7" t="s">
        <v>218</v>
      </c>
      <c r="B189" s="13">
        <v>9800</v>
      </c>
      <c r="C189" s="29"/>
      <c r="D189" s="29"/>
      <c r="E189" s="29"/>
      <c r="F189" s="73">
        <f t="shared" si="32"/>
        <v>9800</v>
      </c>
    </row>
    <row r="190" spans="1:6" ht="21" x14ac:dyDescent="0.35">
      <c r="A190" s="7" t="s">
        <v>267</v>
      </c>
      <c r="B190" s="13">
        <v>56751.88</v>
      </c>
      <c r="C190" s="29"/>
      <c r="D190" s="29"/>
      <c r="E190" s="29"/>
      <c r="F190" s="73">
        <f t="shared" si="32"/>
        <v>56751.88</v>
      </c>
    </row>
    <row r="191" spans="1:6" ht="21" x14ac:dyDescent="0.35">
      <c r="A191" s="7" t="s">
        <v>76</v>
      </c>
      <c r="B191" s="13">
        <v>185103</v>
      </c>
      <c r="C191" s="29"/>
      <c r="D191" s="29"/>
      <c r="E191" s="29"/>
      <c r="F191" s="73">
        <f t="shared" si="32"/>
        <v>185103</v>
      </c>
    </row>
    <row r="192" spans="1:6" ht="21" x14ac:dyDescent="0.35">
      <c r="A192" s="7" t="s">
        <v>77</v>
      </c>
      <c r="B192" s="13">
        <v>61288</v>
      </c>
      <c r="C192" s="29"/>
      <c r="D192" s="29"/>
      <c r="E192" s="29"/>
      <c r="F192" s="74">
        <f t="shared" si="32"/>
        <v>61288</v>
      </c>
    </row>
    <row r="193" spans="1:6" ht="21" x14ac:dyDescent="0.35">
      <c r="A193" s="7" t="s">
        <v>78</v>
      </c>
      <c r="B193" s="13">
        <v>2000</v>
      </c>
      <c r="C193" s="29"/>
      <c r="D193" s="29"/>
      <c r="E193" s="29"/>
      <c r="F193" s="43">
        <f t="shared" si="32"/>
        <v>2000</v>
      </c>
    </row>
    <row r="194" spans="1:6" ht="21" x14ac:dyDescent="0.35">
      <c r="A194" s="7" t="s">
        <v>79</v>
      </c>
      <c r="B194" s="13">
        <v>2500</v>
      </c>
      <c r="C194" s="29"/>
      <c r="D194" s="29"/>
      <c r="E194" s="29"/>
      <c r="F194" s="43">
        <f t="shared" si="32"/>
        <v>2500</v>
      </c>
    </row>
    <row r="195" spans="1:6" ht="21" x14ac:dyDescent="0.35">
      <c r="A195" s="7" t="s">
        <v>80</v>
      </c>
      <c r="B195" s="13">
        <v>2184</v>
      </c>
      <c r="C195" s="29"/>
      <c r="D195" s="29"/>
      <c r="E195" s="29"/>
      <c r="F195" s="43">
        <f t="shared" si="32"/>
        <v>2184</v>
      </c>
    </row>
    <row r="196" spans="1:6" ht="21" x14ac:dyDescent="0.35">
      <c r="A196" s="7" t="s">
        <v>81</v>
      </c>
      <c r="B196" s="13">
        <v>8500</v>
      </c>
      <c r="C196" s="29"/>
      <c r="D196" s="29"/>
      <c r="E196" s="29"/>
      <c r="F196" s="43">
        <f t="shared" si="32"/>
        <v>8500</v>
      </c>
    </row>
    <row r="197" spans="1:6" ht="21" x14ac:dyDescent="0.35">
      <c r="A197" s="7" t="s">
        <v>189</v>
      </c>
      <c r="B197" s="13">
        <v>2000</v>
      </c>
      <c r="C197" s="29"/>
      <c r="D197" s="29"/>
      <c r="E197" s="29"/>
      <c r="F197" s="43">
        <f t="shared" si="32"/>
        <v>2000</v>
      </c>
    </row>
    <row r="198" spans="1:6" ht="21" x14ac:dyDescent="0.35">
      <c r="A198" s="7" t="s">
        <v>82</v>
      </c>
      <c r="B198" s="13">
        <v>3215</v>
      </c>
      <c r="C198" s="29"/>
      <c r="D198" s="29"/>
      <c r="E198" s="29"/>
      <c r="F198" s="43">
        <f t="shared" si="32"/>
        <v>3215</v>
      </c>
    </row>
    <row r="199" spans="1:6" ht="21" x14ac:dyDescent="0.35">
      <c r="A199" s="7" t="s">
        <v>270</v>
      </c>
      <c r="B199" s="13">
        <v>3630</v>
      </c>
      <c r="C199" s="29"/>
      <c r="D199" s="29"/>
      <c r="E199" s="29"/>
      <c r="F199" s="43">
        <f t="shared" si="32"/>
        <v>3630</v>
      </c>
    </row>
    <row r="200" spans="1:6" ht="21" x14ac:dyDescent="0.35">
      <c r="A200" s="7" t="s">
        <v>83</v>
      </c>
      <c r="B200" s="13">
        <v>3000</v>
      </c>
      <c r="C200" s="29"/>
      <c r="D200" s="29"/>
      <c r="E200" s="29"/>
      <c r="F200" s="43">
        <f t="shared" si="32"/>
        <v>3000</v>
      </c>
    </row>
    <row r="201" spans="1:6" ht="21" x14ac:dyDescent="0.35">
      <c r="A201" s="7" t="s">
        <v>84</v>
      </c>
      <c r="B201" s="13">
        <v>2100</v>
      </c>
      <c r="C201" s="29"/>
      <c r="D201" s="29"/>
      <c r="E201" s="29"/>
      <c r="F201" s="43">
        <f t="shared" si="32"/>
        <v>2100</v>
      </c>
    </row>
    <row r="202" spans="1:6" ht="21" x14ac:dyDescent="0.35">
      <c r="A202" s="7" t="s">
        <v>190</v>
      </c>
      <c r="B202" s="13">
        <v>28691</v>
      </c>
      <c r="C202" s="29"/>
      <c r="D202" s="29"/>
      <c r="E202" s="29"/>
      <c r="F202" s="43">
        <f t="shared" si="32"/>
        <v>28691</v>
      </c>
    </row>
    <row r="203" spans="1:6" ht="21" x14ac:dyDescent="0.35">
      <c r="A203" s="7" t="s">
        <v>191</v>
      </c>
      <c r="B203" s="13">
        <v>1000</v>
      </c>
      <c r="C203" s="29"/>
      <c r="D203" s="29"/>
      <c r="E203" s="29"/>
      <c r="F203" s="43">
        <f t="shared" si="32"/>
        <v>1000</v>
      </c>
    </row>
    <row r="204" spans="1:6" ht="21" x14ac:dyDescent="0.35">
      <c r="A204" s="7" t="s">
        <v>85</v>
      </c>
      <c r="B204" s="13">
        <v>8000</v>
      </c>
      <c r="C204" s="29"/>
      <c r="D204" s="29"/>
      <c r="E204" s="29"/>
      <c r="F204" s="74">
        <f t="shared" si="32"/>
        <v>8000</v>
      </c>
    </row>
    <row r="205" spans="1:6" ht="21" x14ac:dyDescent="0.35">
      <c r="A205" s="7" t="s">
        <v>234</v>
      </c>
      <c r="B205" s="13">
        <v>15562</v>
      </c>
      <c r="C205" s="29"/>
      <c r="D205" s="29"/>
      <c r="E205" s="29"/>
      <c r="F205" s="43">
        <f t="shared" si="32"/>
        <v>15562</v>
      </c>
    </row>
    <row r="206" spans="1:6" ht="21" x14ac:dyDescent="0.35">
      <c r="A206" s="7" t="s">
        <v>86</v>
      </c>
      <c r="B206" s="13">
        <v>3000</v>
      </c>
      <c r="C206" s="29"/>
      <c r="D206" s="29"/>
      <c r="E206" s="29"/>
      <c r="F206" s="43">
        <f t="shared" si="32"/>
        <v>3000</v>
      </c>
    </row>
    <row r="207" spans="1:6" ht="21" x14ac:dyDescent="0.35">
      <c r="A207" s="7" t="s">
        <v>87</v>
      </c>
      <c r="B207" s="13">
        <v>3000</v>
      </c>
      <c r="C207" s="29"/>
      <c r="D207" s="29"/>
      <c r="E207" s="29"/>
      <c r="F207" s="43">
        <f t="shared" si="32"/>
        <v>3000</v>
      </c>
    </row>
    <row r="208" spans="1:6" ht="21" x14ac:dyDescent="0.35">
      <c r="A208" s="7" t="s">
        <v>247</v>
      </c>
      <c r="B208" s="13">
        <v>3000</v>
      </c>
      <c r="C208" s="29"/>
      <c r="D208" s="29"/>
      <c r="E208" s="29"/>
      <c r="F208" s="43">
        <f t="shared" si="32"/>
        <v>3000</v>
      </c>
    </row>
    <row r="209" spans="1:6" ht="21" x14ac:dyDescent="0.35">
      <c r="A209" s="7" t="s">
        <v>293</v>
      </c>
      <c r="B209" s="13">
        <v>2500</v>
      </c>
      <c r="C209" s="29"/>
      <c r="D209" s="29"/>
      <c r="E209" s="29"/>
      <c r="F209" s="43">
        <f t="shared" ref="F209" si="33">SUM(B209:E209)</f>
        <v>2500</v>
      </c>
    </row>
    <row r="210" spans="1:6" ht="21" x14ac:dyDescent="0.35">
      <c r="A210" s="7" t="s">
        <v>88</v>
      </c>
      <c r="B210" s="13">
        <v>15000</v>
      </c>
      <c r="C210" s="29"/>
      <c r="D210" s="29"/>
      <c r="E210" s="29"/>
      <c r="F210" s="43">
        <f t="shared" si="32"/>
        <v>15000</v>
      </c>
    </row>
    <row r="211" spans="1:6" ht="21" x14ac:dyDescent="0.35">
      <c r="A211" s="7" t="s">
        <v>302</v>
      </c>
      <c r="B211" s="13">
        <v>10000</v>
      </c>
      <c r="C211" s="29"/>
      <c r="D211" s="29"/>
      <c r="E211" s="29"/>
      <c r="F211" s="43">
        <f t="shared" si="32"/>
        <v>10000</v>
      </c>
    </row>
    <row r="212" spans="1:6" ht="21" x14ac:dyDescent="0.35">
      <c r="A212" s="7" t="s">
        <v>192</v>
      </c>
      <c r="B212" s="13">
        <v>24960</v>
      </c>
      <c r="C212" s="29"/>
      <c r="D212" s="29"/>
      <c r="E212" s="29"/>
      <c r="F212" s="43">
        <f t="shared" si="32"/>
        <v>24960</v>
      </c>
    </row>
    <row r="213" spans="1:6" ht="21" x14ac:dyDescent="0.35">
      <c r="A213" s="7" t="s">
        <v>193</v>
      </c>
      <c r="B213" s="13">
        <v>500</v>
      </c>
      <c r="C213" s="29"/>
      <c r="D213" s="29"/>
      <c r="E213" s="29"/>
      <c r="F213" s="43">
        <f t="shared" si="32"/>
        <v>500</v>
      </c>
    </row>
    <row r="214" spans="1:6" ht="21" x14ac:dyDescent="0.35">
      <c r="A214" s="7" t="s">
        <v>89</v>
      </c>
      <c r="B214" s="15">
        <f>SUM(B183:B213)</f>
        <v>1262679.8799999999</v>
      </c>
      <c r="C214" s="30">
        <f>SUM(C183:C213)</f>
        <v>0</v>
      </c>
      <c r="D214" s="30">
        <f>SUM(D183:D213)</f>
        <v>0</v>
      </c>
      <c r="E214" s="30">
        <f>SUM(E183:E213)</f>
        <v>0</v>
      </c>
      <c r="F214" s="44">
        <f>SUM(F183:F213)</f>
        <v>1262679.8799999999</v>
      </c>
    </row>
    <row r="215" spans="1:6" ht="21" x14ac:dyDescent="0.35">
      <c r="A215" s="7"/>
      <c r="B215" s="21"/>
      <c r="C215" s="31"/>
      <c r="D215" s="31"/>
      <c r="E215" s="31"/>
      <c r="F215" s="45"/>
    </row>
    <row r="216" spans="1:6" ht="21" x14ac:dyDescent="0.35">
      <c r="A216" s="7" t="s">
        <v>241</v>
      </c>
      <c r="B216" s="20"/>
      <c r="C216" s="33"/>
      <c r="D216" s="33"/>
      <c r="E216" s="33"/>
      <c r="F216" s="47"/>
    </row>
    <row r="217" spans="1:6" ht="21" x14ac:dyDescent="0.35">
      <c r="A217" s="7" t="s">
        <v>258</v>
      </c>
      <c r="B217" s="13">
        <v>4600</v>
      </c>
      <c r="C217" s="29"/>
      <c r="D217" s="29"/>
      <c r="E217" s="29"/>
      <c r="F217" s="74">
        <f t="shared" ref="F217:F222" si="34">SUM(B217:E217)</f>
        <v>4600</v>
      </c>
    </row>
    <row r="218" spans="1:6" ht="21" x14ac:dyDescent="0.35">
      <c r="A218" s="7" t="s">
        <v>194</v>
      </c>
      <c r="B218" s="13">
        <v>15600</v>
      </c>
      <c r="C218" s="29"/>
      <c r="D218" s="29"/>
      <c r="E218" s="29"/>
      <c r="F218" s="74">
        <f t="shared" si="34"/>
        <v>15600</v>
      </c>
    </row>
    <row r="219" spans="1:6" ht="21" x14ac:dyDescent="0.35">
      <c r="A219" s="7" t="s">
        <v>259</v>
      </c>
      <c r="B219" s="13">
        <v>45000</v>
      </c>
      <c r="C219" s="29"/>
      <c r="D219" s="29"/>
      <c r="E219" s="29"/>
      <c r="F219" s="74">
        <f t="shared" si="34"/>
        <v>45000</v>
      </c>
    </row>
    <row r="220" spans="1:6" ht="21" x14ac:dyDescent="0.35">
      <c r="A220" s="7" t="s">
        <v>90</v>
      </c>
      <c r="B220" s="13">
        <v>50000</v>
      </c>
      <c r="C220" s="29"/>
      <c r="D220" s="29"/>
      <c r="E220" s="29"/>
      <c r="F220" s="43">
        <f t="shared" si="34"/>
        <v>50000</v>
      </c>
    </row>
    <row r="221" spans="1:6" ht="21" x14ac:dyDescent="0.35">
      <c r="A221" s="7" t="s">
        <v>90</v>
      </c>
      <c r="B221" s="13">
        <v>3500</v>
      </c>
      <c r="C221" s="29"/>
      <c r="D221" s="29"/>
      <c r="E221" s="29"/>
      <c r="F221" s="74">
        <f t="shared" si="34"/>
        <v>3500</v>
      </c>
    </row>
    <row r="222" spans="1:6" ht="21" x14ac:dyDescent="0.35">
      <c r="A222" s="7" t="s">
        <v>249</v>
      </c>
      <c r="B222" s="13">
        <v>70000</v>
      </c>
      <c r="C222" s="29"/>
      <c r="D222" s="29"/>
      <c r="E222" s="29"/>
      <c r="F222" s="43">
        <f t="shared" si="34"/>
        <v>70000</v>
      </c>
    </row>
    <row r="223" spans="1:6" ht="21" x14ac:dyDescent="0.35">
      <c r="A223" s="7" t="s">
        <v>91</v>
      </c>
      <c r="B223" s="15">
        <f t="shared" ref="B223:F223" si="35">SUM(B217:B222)</f>
        <v>188700</v>
      </c>
      <c r="C223" s="30">
        <f t="shared" si="35"/>
        <v>0</v>
      </c>
      <c r="D223" s="30">
        <f t="shared" si="35"/>
        <v>0</v>
      </c>
      <c r="E223" s="30">
        <f t="shared" si="35"/>
        <v>0</v>
      </c>
      <c r="F223" s="44">
        <f t="shared" si="35"/>
        <v>188700</v>
      </c>
    </row>
    <row r="224" spans="1:6" ht="21" x14ac:dyDescent="0.35">
      <c r="A224" s="7"/>
      <c r="B224" s="21"/>
      <c r="C224" s="31"/>
      <c r="D224" s="31"/>
      <c r="E224" s="31"/>
      <c r="F224" s="45"/>
    </row>
    <row r="225" spans="1:6" ht="21" x14ac:dyDescent="0.35">
      <c r="A225" s="7" t="s">
        <v>92</v>
      </c>
      <c r="B225" s="20"/>
      <c r="C225" s="33"/>
      <c r="D225" s="33"/>
      <c r="E225" s="33"/>
      <c r="F225" s="47"/>
    </row>
    <row r="226" spans="1:6" ht="21" x14ac:dyDescent="0.35">
      <c r="A226" s="7" t="s">
        <v>147</v>
      </c>
      <c r="B226" s="13">
        <v>85000</v>
      </c>
      <c r="C226" s="29"/>
      <c r="D226" s="29"/>
      <c r="E226" s="29"/>
      <c r="F226" s="43">
        <f t="shared" ref="F226:F228" si="36">SUM(B226:E226)</f>
        <v>85000</v>
      </c>
    </row>
    <row r="227" spans="1:6" ht="21" x14ac:dyDescent="0.35">
      <c r="A227" s="7" t="s">
        <v>243</v>
      </c>
      <c r="B227" s="13"/>
      <c r="C227" s="29"/>
      <c r="D227" s="29"/>
      <c r="E227" s="29"/>
      <c r="F227" s="43">
        <f t="shared" si="36"/>
        <v>0</v>
      </c>
    </row>
    <row r="228" spans="1:6" ht="21" x14ac:dyDescent="0.35">
      <c r="A228" s="7" t="s">
        <v>219</v>
      </c>
      <c r="B228" s="13">
        <v>15000</v>
      </c>
      <c r="C228" s="29"/>
      <c r="D228" s="29"/>
      <c r="E228" s="29"/>
      <c r="F228" s="43">
        <f t="shared" si="36"/>
        <v>15000</v>
      </c>
    </row>
    <row r="229" spans="1:6" ht="21" x14ac:dyDescent="0.35">
      <c r="A229" s="7" t="s">
        <v>93</v>
      </c>
      <c r="B229" s="15">
        <f>SUM(B226:B228)</f>
        <v>100000</v>
      </c>
      <c r="C229" s="30">
        <f>SUM(C226:C228)</f>
        <v>0</v>
      </c>
      <c r="D229" s="30">
        <f>SUM(D226:D228)</f>
        <v>0</v>
      </c>
      <c r="E229" s="30">
        <f>SUM(E226:E228)</f>
        <v>0</v>
      </c>
      <c r="F229" s="44">
        <f>SUM(F226:F228)</f>
        <v>100000</v>
      </c>
    </row>
    <row r="230" spans="1:6" ht="21" x14ac:dyDescent="0.35">
      <c r="A230" s="7"/>
      <c r="B230" s="21"/>
      <c r="C230" s="31"/>
      <c r="D230" s="31"/>
      <c r="E230" s="31"/>
      <c r="F230" s="45"/>
    </row>
    <row r="231" spans="1:6" ht="21" x14ac:dyDescent="0.35">
      <c r="A231" s="7" t="s">
        <v>94</v>
      </c>
      <c r="B231" s="20"/>
      <c r="C231" s="33"/>
      <c r="D231" s="33"/>
      <c r="E231" s="33"/>
      <c r="F231" s="47"/>
    </row>
    <row r="232" spans="1:6" ht="21" x14ac:dyDescent="0.35">
      <c r="A232" s="7" t="s">
        <v>238</v>
      </c>
      <c r="B232" s="13">
        <v>3000</v>
      </c>
      <c r="C232" s="29"/>
      <c r="D232" s="29"/>
      <c r="E232" s="29"/>
      <c r="F232" s="74">
        <f t="shared" ref="F232:F234" si="37">SUM(B232:E232)</f>
        <v>3000</v>
      </c>
    </row>
    <row r="233" spans="1:6" ht="21" x14ac:dyDescent="0.35">
      <c r="A233" s="7" t="s">
        <v>195</v>
      </c>
      <c r="B233" s="13">
        <v>8000</v>
      </c>
      <c r="C233" s="29"/>
      <c r="D233" s="29"/>
      <c r="E233" s="29"/>
      <c r="F233" s="43">
        <f t="shared" si="37"/>
        <v>8000</v>
      </c>
    </row>
    <row r="234" spans="1:6" ht="21" x14ac:dyDescent="0.35">
      <c r="A234" s="7" t="s">
        <v>95</v>
      </c>
      <c r="B234" s="13">
        <v>1000</v>
      </c>
      <c r="C234" s="29"/>
      <c r="D234" s="29"/>
      <c r="E234" s="29"/>
      <c r="F234" s="43">
        <f t="shared" si="37"/>
        <v>1000</v>
      </c>
    </row>
    <row r="235" spans="1:6" ht="21" x14ac:dyDescent="0.35">
      <c r="A235" s="7" t="s">
        <v>96</v>
      </c>
      <c r="B235" s="15">
        <f>SUM(B232:B234)</f>
        <v>12000</v>
      </c>
      <c r="C235" s="30">
        <f>SUM(C232:C234)</f>
        <v>0</v>
      </c>
      <c r="D235" s="30">
        <f>SUM(D232:D234)</f>
        <v>0</v>
      </c>
      <c r="E235" s="30">
        <f>SUM(E232:E234)</f>
        <v>0</v>
      </c>
      <c r="F235" s="44">
        <f>SUM(F232:F234)</f>
        <v>12000</v>
      </c>
    </row>
    <row r="236" spans="1:6" ht="21" x14ac:dyDescent="0.35">
      <c r="A236" s="7"/>
      <c r="B236" s="21"/>
      <c r="C236" s="31"/>
      <c r="D236" s="31"/>
      <c r="E236" s="31"/>
      <c r="F236" s="45"/>
    </row>
    <row r="237" spans="1:6" ht="21" x14ac:dyDescent="0.35">
      <c r="A237" s="7" t="s">
        <v>97</v>
      </c>
      <c r="B237" s="20"/>
      <c r="C237" s="33"/>
      <c r="D237" s="33"/>
      <c r="E237" s="33"/>
      <c r="F237" s="47"/>
    </row>
    <row r="238" spans="1:6" ht="21" x14ac:dyDescent="0.35">
      <c r="A238" s="7" t="s">
        <v>196</v>
      </c>
      <c r="B238" s="13"/>
      <c r="C238" s="29"/>
      <c r="D238" s="29"/>
      <c r="E238" s="29"/>
      <c r="F238" s="43">
        <f t="shared" ref="F238:F240" si="38">SUM(B238:E238)</f>
        <v>0</v>
      </c>
    </row>
    <row r="239" spans="1:6" ht="21" x14ac:dyDescent="0.35">
      <c r="A239" s="7" t="s">
        <v>98</v>
      </c>
      <c r="B239" s="13">
        <v>0</v>
      </c>
      <c r="C239" s="29"/>
      <c r="D239" s="29"/>
      <c r="E239" s="29"/>
      <c r="F239" s="43">
        <f t="shared" si="38"/>
        <v>0</v>
      </c>
    </row>
    <row r="240" spans="1:6" ht="21" x14ac:dyDescent="0.35">
      <c r="A240" s="7" t="s">
        <v>99</v>
      </c>
      <c r="B240" s="13">
        <v>600</v>
      </c>
      <c r="C240" s="29"/>
      <c r="D240" s="29"/>
      <c r="E240" s="29"/>
      <c r="F240" s="43">
        <f t="shared" si="38"/>
        <v>600</v>
      </c>
    </row>
    <row r="241" spans="1:6" ht="21" x14ac:dyDescent="0.35">
      <c r="A241" s="7" t="s">
        <v>100</v>
      </c>
      <c r="B241" s="15">
        <f t="shared" ref="B241" si="39">SUM(B238:B240)</f>
        <v>600</v>
      </c>
      <c r="C241" s="30">
        <f t="shared" ref="C241:F241" si="40">SUM(C238:C240)</f>
        <v>0</v>
      </c>
      <c r="D241" s="30">
        <f t="shared" si="40"/>
        <v>0</v>
      </c>
      <c r="E241" s="30">
        <f t="shared" si="40"/>
        <v>0</v>
      </c>
      <c r="F241" s="44">
        <f t="shared" si="40"/>
        <v>600</v>
      </c>
    </row>
    <row r="242" spans="1:6" ht="21" x14ac:dyDescent="0.35">
      <c r="A242" s="7"/>
      <c r="B242" s="21"/>
      <c r="C242" s="31"/>
      <c r="D242" s="31"/>
      <c r="E242" s="31"/>
      <c r="F242" s="45"/>
    </row>
    <row r="243" spans="1:6" ht="21" x14ac:dyDescent="0.35">
      <c r="A243" s="7" t="s">
        <v>101</v>
      </c>
      <c r="B243" s="20"/>
      <c r="C243" s="33"/>
      <c r="D243" s="33"/>
      <c r="E243" s="33"/>
      <c r="F243" s="47"/>
    </row>
    <row r="244" spans="1:6" ht="21" x14ac:dyDescent="0.35">
      <c r="A244" s="7" t="s">
        <v>197</v>
      </c>
      <c r="B244" s="13">
        <v>1200</v>
      </c>
      <c r="C244" s="29"/>
      <c r="D244" s="29"/>
      <c r="E244" s="29"/>
      <c r="F244" s="74">
        <f t="shared" ref="F244" si="41">SUM(B244:E244)</f>
        <v>1200</v>
      </c>
    </row>
    <row r="245" spans="1:6" ht="21" x14ac:dyDescent="0.35">
      <c r="A245" s="7" t="s">
        <v>102</v>
      </c>
      <c r="B245" s="15">
        <f t="shared" ref="B245" si="42">+B244</f>
        <v>1200</v>
      </c>
      <c r="C245" s="30">
        <f t="shared" ref="C245:F245" si="43">+C244</f>
        <v>0</v>
      </c>
      <c r="D245" s="30">
        <f t="shared" si="43"/>
        <v>0</v>
      </c>
      <c r="E245" s="30">
        <f t="shared" si="43"/>
        <v>0</v>
      </c>
      <c r="F245" s="44">
        <f t="shared" si="43"/>
        <v>1200</v>
      </c>
    </row>
    <row r="246" spans="1:6" ht="21" x14ac:dyDescent="0.35">
      <c r="A246" s="7"/>
      <c r="B246" s="21"/>
      <c r="C246" s="31"/>
      <c r="D246" s="31"/>
      <c r="E246" s="31"/>
      <c r="F246" s="45"/>
    </row>
    <row r="247" spans="1:6" ht="21" x14ac:dyDescent="0.35">
      <c r="A247" s="7" t="s">
        <v>103</v>
      </c>
      <c r="B247" s="20"/>
      <c r="C247" s="33"/>
      <c r="D247" s="33"/>
      <c r="E247" s="33"/>
      <c r="F247" s="47"/>
    </row>
    <row r="248" spans="1:6" ht="21" x14ac:dyDescent="0.35">
      <c r="A248" s="7" t="s">
        <v>199</v>
      </c>
      <c r="B248" s="13">
        <v>135660</v>
      </c>
      <c r="C248" s="29"/>
      <c r="D248" s="29"/>
      <c r="E248" s="29"/>
      <c r="F248" s="73">
        <f t="shared" ref="F248:F265" si="44">SUM(B248:E248)</f>
        <v>135660</v>
      </c>
    </row>
    <row r="249" spans="1:6" ht="21" x14ac:dyDescent="0.35">
      <c r="A249" s="7" t="s">
        <v>268</v>
      </c>
      <c r="B249" s="13">
        <v>-43482</v>
      </c>
      <c r="C249" s="29"/>
      <c r="D249" s="29">
        <v>43482</v>
      </c>
      <c r="E249" s="29"/>
      <c r="F249" s="43">
        <f t="shared" si="44"/>
        <v>0</v>
      </c>
    </row>
    <row r="250" spans="1:6" ht="21" x14ac:dyDescent="0.35">
      <c r="A250" s="7" t="s">
        <v>198</v>
      </c>
      <c r="B250" s="13">
        <v>49419</v>
      </c>
      <c r="C250" s="29"/>
      <c r="D250" s="29"/>
      <c r="E250" s="29"/>
      <c r="F250" s="73">
        <f t="shared" si="44"/>
        <v>49419</v>
      </c>
    </row>
    <row r="251" spans="1:6" ht="21" x14ac:dyDescent="0.35">
      <c r="A251" s="7" t="s">
        <v>233</v>
      </c>
      <c r="B251" s="13">
        <v>14159</v>
      </c>
      <c r="C251" s="29"/>
      <c r="D251" s="29"/>
      <c r="E251" s="29"/>
      <c r="F251" s="73">
        <f t="shared" si="44"/>
        <v>14159</v>
      </c>
    </row>
    <row r="252" spans="1:6" ht="21" x14ac:dyDescent="0.35">
      <c r="A252" s="7" t="s">
        <v>104</v>
      </c>
      <c r="B252" s="13">
        <v>44967</v>
      </c>
      <c r="C252" s="29"/>
      <c r="D252" s="29"/>
      <c r="E252" s="29"/>
      <c r="F252" s="73">
        <f t="shared" si="44"/>
        <v>44967</v>
      </c>
    </row>
    <row r="253" spans="1:6" ht="21" x14ac:dyDescent="0.35">
      <c r="A253" s="7" t="s">
        <v>268</v>
      </c>
      <c r="B253" s="13">
        <v>-14971</v>
      </c>
      <c r="C253" s="29"/>
      <c r="D253" s="29">
        <v>14971</v>
      </c>
      <c r="E253" s="29"/>
      <c r="F253" s="43">
        <f t="shared" ref="F253" si="45">SUM(B253:E253)</f>
        <v>0</v>
      </c>
    </row>
    <row r="254" spans="1:6" ht="21" x14ac:dyDescent="0.35">
      <c r="A254" s="7" t="s">
        <v>200</v>
      </c>
      <c r="B254" s="13">
        <v>4500</v>
      </c>
      <c r="C254" s="29"/>
      <c r="D254" s="29"/>
      <c r="E254" s="29"/>
      <c r="F254" s="43">
        <f t="shared" si="44"/>
        <v>4500</v>
      </c>
    </row>
    <row r="255" spans="1:6" ht="21" x14ac:dyDescent="0.35">
      <c r="A255" s="7" t="s">
        <v>201</v>
      </c>
      <c r="B255" s="13">
        <v>2730</v>
      </c>
      <c r="C255" s="29"/>
      <c r="D255" s="29"/>
      <c r="E255" s="29"/>
      <c r="F255" s="43">
        <f t="shared" si="44"/>
        <v>2730</v>
      </c>
    </row>
    <row r="256" spans="1:6" ht="21" x14ac:dyDescent="0.35">
      <c r="A256" s="7" t="s">
        <v>105</v>
      </c>
      <c r="B256" s="13">
        <v>9000</v>
      </c>
      <c r="C256" s="29"/>
      <c r="D256" s="29"/>
      <c r="E256" s="29"/>
      <c r="F256" s="43">
        <f t="shared" si="44"/>
        <v>9000</v>
      </c>
    </row>
    <row r="257" spans="1:6" ht="21" x14ac:dyDescent="0.35">
      <c r="A257" s="7" t="s">
        <v>271</v>
      </c>
      <c r="B257" s="13">
        <v>4000</v>
      </c>
      <c r="C257" s="29"/>
      <c r="D257" s="29"/>
      <c r="E257" s="29"/>
      <c r="F257" s="43">
        <f t="shared" si="44"/>
        <v>4000</v>
      </c>
    </row>
    <row r="258" spans="1:6" ht="21" x14ac:dyDescent="0.35">
      <c r="A258" s="7" t="s">
        <v>290</v>
      </c>
      <c r="B258" s="13">
        <v>2000</v>
      </c>
      <c r="C258" s="29"/>
      <c r="D258" s="29"/>
      <c r="E258" s="29"/>
      <c r="F258" s="43">
        <f t="shared" ref="F258" si="46">SUM(B258:E258)</f>
        <v>2000</v>
      </c>
    </row>
    <row r="259" spans="1:6" ht="21" x14ac:dyDescent="0.35">
      <c r="A259" s="7" t="s">
        <v>106</v>
      </c>
      <c r="B259" s="13">
        <v>1500</v>
      </c>
      <c r="C259" s="29"/>
      <c r="D259" s="29"/>
      <c r="E259" s="29"/>
      <c r="F259" s="43">
        <f t="shared" si="44"/>
        <v>1500</v>
      </c>
    </row>
    <row r="260" spans="1:6" ht="21" x14ac:dyDescent="0.35">
      <c r="A260" s="7" t="s">
        <v>107</v>
      </c>
      <c r="B260" s="13">
        <v>6000</v>
      </c>
      <c r="C260" s="29"/>
      <c r="D260" s="29"/>
      <c r="E260" s="29"/>
      <c r="F260" s="43">
        <f t="shared" si="44"/>
        <v>6000</v>
      </c>
    </row>
    <row r="261" spans="1:6" ht="21" x14ac:dyDescent="0.35">
      <c r="A261" s="7" t="s">
        <v>108</v>
      </c>
      <c r="B261" s="13">
        <v>10000</v>
      </c>
      <c r="C261" s="29"/>
      <c r="D261" s="29"/>
      <c r="E261" s="29"/>
      <c r="F261" s="74">
        <f t="shared" si="44"/>
        <v>10000</v>
      </c>
    </row>
    <row r="262" spans="1:6" ht="21" x14ac:dyDescent="0.35">
      <c r="A262" s="7" t="s">
        <v>272</v>
      </c>
      <c r="B262" s="13">
        <v>3000</v>
      </c>
      <c r="C262" s="29"/>
      <c r="D262" s="29"/>
      <c r="E262" s="29"/>
      <c r="F262" s="43">
        <f t="shared" si="44"/>
        <v>3000</v>
      </c>
    </row>
    <row r="263" spans="1:6" ht="21" x14ac:dyDescent="0.35">
      <c r="A263" s="7" t="s">
        <v>109</v>
      </c>
      <c r="B263" s="13">
        <v>25000</v>
      </c>
      <c r="C263" s="29"/>
      <c r="D263" s="29"/>
      <c r="E263" s="29"/>
      <c r="F263" s="43">
        <f t="shared" si="44"/>
        <v>25000</v>
      </c>
    </row>
    <row r="264" spans="1:6" ht="21" x14ac:dyDescent="0.35">
      <c r="A264" s="7" t="s">
        <v>110</v>
      </c>
      <c r="B264" s="13">
        <v>1000</v>
      </c>
      <c r="C264" s="29"/>
      <c r="D264" s="29"/>
      <c r="E264" s="29"/>
      <c r="F264" s="43">
        <f t="shared" si="44"/>
        <v>1000</v>
      </c>
    </row>
    <row r="265" spans="1:6" ht="21" x14ac:dyDescent="0.35">
      <c r="A265" s="7" t="s">
        <v>111</v>
      </c>
      <c r="B265" s="13">
        <v>1015</v>
      </c>
      <c r="C265" s="29"/>
      <c r="D265" s="29"/>
      <c r="E265" s="29"/>
      <c r="F265" s="43">
        <f t="shared" si="44"/>
        <v>1015</v>
      </c>
    </row>
    <row r="266" spans="1:6" ht="21" x14ac:dyDescent="0.35">
      <c r="A266" s="7" t="s">
        <v>112</v>
      </c>
      <c r="B266" s="15">
        <f>SUM(B248:B265)</f>
        <v>255497</v>
      </c>
      <c r="C266" s="30">
        <f>SUM(C248:C265)</f>
        <v>0</v>
      </c>
      <c r="D266" s="30">
        <f>SUM(D248:D265)</f>
        <v>58453</v>
      </c>
      <c r="E266" s="30">
        <f>SUM(E248:E265)</f>
        <v>0</v>
      </c>
      <c r="F266" s="44">
        <f>SUM(F248:F265)</f>
        <v>313950</v>
      </c>
    </row>
    <row r="267" spans="1:6" ht="21" x14ac:dyDescent="0.35">
      <c r="A267" s="7"/>
      <c r="B267" s="21"/>
      <c r="C267" s="31"/>
      <c r="D267" s="31"/>
      <c r="E267" s="31"/>
      <c r="F267" s="45"/>
    </row>
    <row r="268" spans="1:6" ht="21" x14ac:dyDescent="0.35">
      <c r="A268" s="7" t="s">
        <v>113</v>
      </c>
      <c r="B268" s="20"/>
      <c r="C268" s="33"/>
      <c r="D268" s="33"/>
      <c r="E268" s="33"/>
      <c r="F268" s="47"/>
    </row>
    <row r="269" spans="1:6" ht="21" x14ac:dyDescent="0.35">
      <c r="A269" s="7" t="s">
        <v>202</v>
      </c>
      <c r="B269" s="14"/>
      <c r="C269" s="29">
        <v>40000</v>
      </c>
      <c r="D269" s="28"/>
      <c r="E269" s="28"/>
      <c r="F269" s="43">
        <f t="shared" ref="F269:F270" si="47">SUM(B269:E269)</f>
        <v>40000</v>
      </c>
    </row>
    <row r="270" spans="1:6" ht="21" x14ac:dyDescent="0.35">
      <c r="A270" s="7" t="s">
        <v>114</v>
      </c>
      <c r="B270" s="14"/>
      <c r="C270" s="29">
        <v>40000</v>
      </c>
      <c r="D270" s="28"/>
      <c r="E270" s="28"/>
      <c r="F270" s="43">
        <f t="shared" si="47"/>
        <v>40000</v>
      </c>
    </row>
    <row r="271" spans="1:6" ht="21" x14ac:dyDescent="0.35">
      <c r="A271" s="7" t="s">
        <v>115</v>
      </c>
      <c r="B271" s="15">
        <f t="shared" ref="B271:F271" si="48">SUM(B269:B270)</f>
        <v>0</v>
      </c>
      <c r="C271" s="30">
        <f t="shared" si="48"/>
        <v>80000</v>
      </c>
      <c r="D271" s="30">
        <f t="shared" si="48"/>
        <v>0</v>
      </c>
      <c r="E271" s="30">
        <f t="shared" si="48"/>
        <v>0</v>
      </c>
      <c r="F271" s="44">
        <f t="shared" si="48"/>
        <v>80000</v>
      </c>
    </row>
    <row r="272" spans="1:6" ht="21" x14ac:dyDescent="0.35">
      <c r="A272" s="7"/>
      <c r="B272" s="21"/>
      <c r="C272" s="31"/>
      <c r="D272" s="31"/>
      <c r="E272" s="31"/>
      <c r="F272" s="45"/>
    </row>
    <row r="273" spans="1:6" ht="21" x14ac:dyDescent="0.35">
      <c r="A273" s="7" t="s">
        <v>116</v>
      </c>
      <c r="B273" s="20"/>
      <c r="C273" s="33"/>
      <c r="D273" s="33"/>
      <c r="E273" s="33"/>
      <c r="F273" s="47"/>
    </row>
    <row r="274" spans="1:6" ht="21" x14ac:dyDescent="0.35">
      <c r="A274" s="7" t="s">
        <v>117</v>
      </c>
      <c r="B274" s="14"/>
      <c r="C274" s="29">
        <v>2000</v>
      </c>
      <c r="D274" s="28"/>
      <c r="E274" s="28"/>
      <c r="F274" s="43">
        <f t="shared" ref="F274:F276" si="49">SUM(B274:E274)</f>
        <v>2000</v>
      </c>
    </row>
    <row r="275" spans="1:6" ht="21" x14ac:dyDescent="0.35">
      <c r="A275" s="7" t="s">
        <v>240</v>
      </c>
      <c r="B275" s="14"/>
      <c r="C275" s="29">
        <f>30*12</f>
        <v>360</v>
      </c>
      <c r="D275" s="28"/>
      <c r="E275" s="28"/>
      <c r="F275" s="74">
        <f t="shared" si="49"/>
        <v>360</v>
      </c>
    </row>
    <row r="276" spans="1:6" ht="21" x14ac:dyDescent="0.35">
      <c r="A276" s="7" t="s">
        <v>203</v>
      </c>
      <c r="B276" s="14"/>
      <c r="C276" s="29">
        <v>3500</v>
      </c>
      <c r="D276" s="28"/>
      <c r="E276" s="28"/>
      <c r="F276" s="74">
        <f t="shared" si="49"/>
        <v>3500</v>
      </c>
    </row>
    <row r="277" spans="1:6" ht="21" x14ac:dyDescent="0.35">
      <c r="A277" s="7" t="s">
        <v>118</v>
      </c>
      <c r="B277" s="15">
        <f t="shared" ref="B277:F277" si="50">SUM(B274:B276)</f>
        <v>0</v>
      </c>
      <c r="C277" s="30">
        <f t="shared" si="50"/>
        <v>5860</v>
      </c>
      <c r="D277" s="30">
        <f t="shared" si="50"/>
        <v>0</v>
      </c>
      <c r="E277" s="30">
        <f t="shared" si="50"/>
        <v>0</v>
      </c>
      <c r="F277" s="44">
        <f t="shared" si="50"/>
        <v>5860</v>
      </c>
    </row>
    <row r="278" spans="1:6" ht="21" x14ac:dyDescent="0.35">
      <c r="A278" s="7"/>
      <c r="B278" s="21"/>
      <c r="C278" s="31"/>
      <c r="D278" s="31"/>
      <c r="E278" s="31"/>
      <c r="F278" s="45"/>
    </row>
    <row r="279" spans="1:6" ht="21" x14ac:dyDescent="0.35">
      <c r="A279" s="7" t="s">
        <v>119</v>
      </c>
      <c r="B279" s="20"/>
      <c r="C279" s="33"/>
      <c r="D279" s="33"/>
      <c r="E279" s="33"/>
      <c r="F279" s="47"/>
    </row>
    <row r="280" spans="1:6" ht="21" x14ac:dyDescent="0.35">
      <c r="A280" s="7" t="s">
        <v>120</v>
      </c>
      <c r="B280" s="13">
        <v>7500</v>
      </c>
      <c r="C280" s="29"/>
      <c r="D280" s="29"/>
      <c r="E280" s="29"/>
      <c r="F280" s="43">
        <f t="shared" ref="F280:F284" si="51">SUM(B280:E280)</f>
        <v>7500</v>
      </c>
    </row>
    <row r="281" spans="1:6" ht="21" x14ac:dyDescent="0.35">
      <c r="A281" s="7" t="s">
        <v>204</v>
      </c>
      <c r="B281" s="13">
        <v>0</v>
      </c>
      <c r="C281" s="29"/>
      <c r="D281" s="29"/>
      <c r="E281" s="29"/>
      <c r="F281" s="43">
        <f t="shared" si="51"/>
        <v>0</v>
      </c>
    </row>
    <row r="282" spans="1:6" ht="21" x14ac:dyDescent="0.35">
      <c r="A282" s="7" t="s">
        <v>242</v>
      </c>
      <c r="B282" s="13">
        <v>15000</v>
      </c>
      <c r="C282" s="29"/>
      <c r="D282" s="29"/>
      <c r="E282" s="29"/>
      <c r="F282" s="43">
        <f t="shared" si="51"/>
        <v>15000</v>
      </c>
    </row>
    <row r="283" spans="1:6" ht="21" x14ac:dyDescent="0.35">
      <c r="A283" s="7" t="s">
        <v>121</v>
      </c>
      <c r="B283" s="13">
        <v>250</v>
      </c>
      <c r="C283" s="29"/>
      <c r="D283" s="29"/>
      <c r="E283" s="29"/>
      <c r="F283" s="74">
        <f t="shared" si="51"/>
        <v>250</v>
      </c>
    </row>
    <row r="284" spans="1:6" ht="21" x14ac:dyDescent="0.35">
      <c r="A284" s="7" t="s">
        <v>122</v>
      </c>
      <c r="B284" s="13">
        <v>20000</v>
      </c>
      <c r="C284" s="29"/>
      <c r="D284" s="29"/>
      <c r="E284" s="29"/>
      <c r="F284" s="43">
        <f t="shared" si="51"/>
        <v>20000</v>
      </c>
    </row>
    <row r="285" spans="1:6" ht="21" x14ac:dyDescent="0.35">
      <c r="A285" s="7" t="s">
        <v>123</v>
      </c>
      <c r="B285" s="15">
        <f>SUM(B280:B284)</f>
        <v>42750</v>
      </c>
      <c r="C285" s="30">
        <f t="shared" ref="C285:F285" si="52">SUM(C280:C284)</f>
        <v>0</v>
      </c>
      <c r="D285" s="30">
        <f t="shared" si="52"/>
        <v>0</v>
      </c>
      <c r="E285" s="30">
        <f t="shared" si="52"/>
        <v>0</v>
      </c>
      <c r="F285" s="44">
        <f t="shared" si="52"/>
        <v>42750</v>
      </c>
    </row>
    <row r="286" spans="1:6" ht="21" x14ac:dyDescent="0.35">
      <c r="A286" s="7"/>
      <c r="B286" s="21"/>
      <c r="C286" s="31"/>
      <c r="D286" s="31"/>
      <c r="E286" s="31"/>
      <c r="F286" s="45"/>
    </row>
    <row r="287" spans="1:6" ht="21" x14ac:dyDescent="0.35">
      <c r="A287" s="7" t="s">
        <v>124</v>
      </c>
      <c r="B287" s="20"/>
      <c r="C287" s="33"/>
      <c r="D287" s="33"/>
      <c r="E287" s="33"/>
      <c r="F287" s="47"/>
    </row>
    <row r="288" spans="1:6" ht="21" x14ac:dyDescent="0.35">
      <c r="A288" s="7" t="s">
        <v>206</v>
      </c>
      <c r="B288" s="13">
        <v>6000</v>
      </c>
      <c r="C288" s="29"/>
      <c r="D288" s="29"/>
      <c r="E288" s="29"/>
      <c r="F288" s="43">
        <f t="shared" ref="F288:F289" si="53">SUM(B288:E288)</f>
        <v>6000</v>
      </c>
    </row>
    <row r="289" spans="1:6" ht="21" x14ac:dyDescent="0.35">
      <c r="A289" s="7" t="s">
        <v>205</v>
      </c>
      <c r="B289" s="13">
        <v>7500</v>
      </c>
      <c r="C289" s="29"/>
      <c r="D289" s="29"/>
      <c r="E289" s="29"/>
      <c r="F289" s="43">
        <f t="shared" si="53"/>
        <v>7500</v>
      </c>
    </row>
    <row r="290" spans="1:6" ht="21" x14ac:dyDescent="0.35">
      <c r="A290" s="7" t="s">
        <v>125</v>
      </c>
      <c r="B290" s="30">
        <f t="shared" ref="B290:F290" si="54">SUM(B288:B289)</f>
        <v>13500</v>
      </c>
      <c r="C290" s="30">
        <f t="shared" si="54"/>
        <v>0</v>
      </c>
      <c r="D290" s="30">
        <f t="shared" si="54"/>
        <v>0</v>
      </c>
      <c r="E290" s="30">
        <f t="shared" si="54"/>
        <v>0</v>
      </c>
      <c r="F290" s="44">
        <f t="shared" si="54"/>
        <v>13500</v>
      </c>
    </row>
    <row r="291" spans="1:6" ht="21" x14ac:dyDescent="0.35">
      <c r="A291" s="5"/>
      <c r="B291" s="21"/>
      <c r="C291" s="31"/>
      <c r="D291" s="31"/>
      <c r="E291" s="31"/>
      <c r="F291" s="45"/>
    </row>
    <row r="292" spans="1:6" ht="21" x14ac:dyDescent="0.35">
      <c r="A292" s="7" t="s">
        <v>126</v>
      </c>
      <c r="B292" s="20"/>
      <c r="C292" s="33"/>
      <c r="D292" s="33"/>
      <c r="E292" s="33"/>
      <c r="F292" s="47"/>
    </row>
    <row r="293" spans="1:6" ht="21" x14ac:dyDescent="0.35">
      <c r="A293" s="7" t="s">
        <v>207</v>
      </c>
      <c r="B293" s="13">
        <v>3500</v>
      </c>
      <c r="C293" s="29"/>
      <c r="D293" s="29"/>
      <c r="E293" s="29"/>
      <c r="F293" s="43">
        <f t="shared" ref="F293:F301" si="55">SUM(B293:E293)</f>
        <v>3500</v>
      </c>
    </row>
    <row r="294" spans="1:6" ht="21" x14ac:dyDescent="0.35">
      <c r="A294" s="7" t="s">
        <v>208</v>
      </c>
      <c r="B294" s="13">
        <v>3500</v>
      </c>
      <c r="C294" s="29"/>
      <c r="D294" s="29"/>
      <c r="E294" s="29"/>
      <c r="F294" s="43">
        <f t="shared" si="55"/>
        <v>3500</v>
      </c>
    </row>
    <row r="295" spans="1:6" ht="21" x14ac:dyDescent="0.35">
      <c r="A295" s="7" t="s">
        <v>260</v>
      </c>
      <c r="B295" s="13">
        <f>120*12</f>
        <v>1440</v>
      </c>
      <c r="C295" s="29"/>
      <c r="D295" s="29"/>
      <c r="E295" s="29"/>
      <c r="F295" s="43">
        <f t="shared" si="55"/>
        <v>1440</v>
      </c>
    </row>
    <row r="296" spans="1:6" ht="21" x14ac:dyDescent="0.35">
      <c r="A296" s="7" t="s">
        <v>273</v>
      </c>
      <c r="B296" s="13">
        <v>6760</v>
      </c>
      <c r="C296" s="29"/>
      <c r="D296" s="29"/>
      <c r="E296" s="29"/>
      <c r="F296" s="43">
        <f t="shared" si="55"/>
        <v>6760</v>
      </c>
    </row>
    <row r="297" spans="1:6" ht="21" x14ac:dyDescent="0.35">
      <c r="A297" s="7" t="s">
        <v>274</v>
      </c>
      <c r="B297" s="13">
        <v>1008</v>
      </c>
      <c r="C297" s="29"/>
      <c r="D297" s="29"/>
      <c r="E297" s="29"/>
      <c r="F297" s="43">
        <f t="shared" si="55"/>
        <v>1008</v>
      </c>
    </row>
    <row r="298" spans="1:6" ht="21" x14ac:dyDescent="0.35">
      <c r="A298" s="7" t="s">
        <v>127</v>
      </c>
      <c r="B298" s="13">
        <v>40000</v>
      </c>
      <c r="C298" s="29"/>
      <c r="D298" s="29"/>
      <c r="E298" s="29"/>
      <c r="F298" s="43">
        <f t="shared" si="55"/>
        <v>40000</v>
      </c>
    </row>
    <row r="299" spans="1:6" ht="21" x14ac:dyDescent="0.35">
      <c r="A299" s="7" t="s">
        <v>228</v>
      </c>
      <c r="B299" s="13">
        <v>25000</v>
      </c>
      <c r="C299" s="29"/>
      <c r="D299" s="29"/>
      <c r="E299" s="29"/>
      <c r="F299" s="43">
        <f t="shared" si="55"/>
        <v>25000</v>
      </c>
    </row>
    <row r="300" spans="1:6" ht="21" x14ac:dyDescent="0.35">
      <c r="A300" s="7" t="s">
        <v>275</v>
      </c>
      <c r="B300" s="13">
        <v>1000</v>
      </c>
      <c r="C300" s="29"/>
      <c r="D300" s="29"/>
      <c r="E300" s="29"/>
      <c r="F300" s="43">
        <f t="shared" si="55"/>
        <v>1000</v>
      </c>
    </row>
    <row r="301" spans="1:6" ht="21" x14ac:dyDescent="0.35">
      <c r="A301" s="7" t="s">
        <v>209</v>
      </c>
      <c r="B301" s="13">
        <v>0</v>
      </c>
      <c r="C301" s="29"/>
      <c r="D301" s="29">
        <v>50000</v>
      </c>
      <c r="E301" s="29"/>
      <c r="F301" s="43">
        <f t="shared" si="55"/>
        <v>50000</v>
      </c>
    </row>
    <row r="302" spans="1:6" ht="21" x14ac:dyDescent="0.35">
      <c r="A302" s="7" t="s">
        <v>128</v>
      </c>
      <c r="B302" s="15">
        <f>SUM(B293:B301)</f>
        <v>82208</v>
      </c>
      <c r="C302" s="30">
        <f>SUM(C293:C301)</f>
        <v>0</v>
      </c>
      <c r="D302" s="30">
        <f>SUM(D293:D301)</f>
        <v>50000</v>
      </c>
      <c r="E302" s="30">
        <f>SUM(E293:E301)</f>
        <v>0</v>
      </c>
      <c r="F302" s="44">
        <f>SUM(F293:F301)</f>
        <v>132208</v>
      </c>
    </row>
    <row r="303" spans="1:6" ht="21" x14ac:dyDescent="0.35">
      <c r="A303" s="7"/>
      <c r="B303" s="21"/>
      <c r="C303" s="31"/>
      <c r="D303" s="31"/>
      <c r="E303" s="31"/>
      <c r="F303" s="45"/>
    </row>
    <row r="304" spans="1:6" ht="21" x14ac:dyDescent="0.35">
      <c r="A304" s="7" t="s">
        <v>129</v>
      </c>
      <c r="B304" s="20"/>
      <c r="C304" s="33"/>
      <c r="D304" s="33"/>
      <c r="E304" s="33"/>
      <c r="F304" s="47"/>
    </row>
    <row r="305" spans="1:6" ht="21" x14ac:dyDescent="0.35">
      <c r="A305" s="7" t="s">
        <v>130</v>
      </c>
      <c r="B305" s="13"/>
      <c r="C305" s="29"/>
      <c r="D305" s="29">
        <v>20000</v>
      </c>
      <c r="E305" s="29"/>
      <c r="F305" s="43">
        <f t="shared" ref="F305:F308" si="56">SUM(B305:E305)</f>
        <v>20000</v>
      </c>
    </row>
    <row r="306" spans="1:6" ht="21" x14ac:dyDescent="0.35">
      <c r="A306" s="7" t="s">
        <v>237</v>
      </c>
      <c r="B306" s="13">
        <v>6100</v>
      </c>
      <c r="C306" s="29"/>
      <c r="D306" s="29"/>
      <c r="E306" s="29"/>
      <c r="F306" s="43">
        <f t="shared" si="56"/>
        <v>6100</v>
      </c>
    </row>
    <row r="307" spans="1:6" ht="21" x14ac:dyDescent="0.35">
      <c r="A307" s="7" t="s">
        <v>131</v>
      </c>
      <c r="B307" s="13"/>
      <c r="C307" s="29"/>
      <c r="D307" s="29"/>
      <c r="E307" s="29"/>
      <c r="F307" s="43">
        <f t="shared" si="56"/>
        <v>0</v>
      </c>
    </row>
    <row r="308" spans="1:6" ht="21" x14ac:dyDescent="0.35">
      <c r="A308" s="7" t="s">
        <v>156</v>
      </c>
      <c r="B308" s="13"/>
      <c r="C308" s="29"/>
      <c r="D308" s="29">
        <v>5000</v>
      </c>
      <c r="E308" s="29"/>
      <c r="F308" s="43">
        <f t="shared" si="56"/>
        <v>5000</v>
      </c>
    </row>
    <row r="309" spans="1:6" ht="21" x14ac:dyDescent="0.35">
      <c r="A309" s="7" t="s">
        <v>132</v>
      </c>
      <c r="B309" s="15">
        <f t="shared" ref="B309:F309" si="57">SUM(B305:B308)</f>
        <v>6100</v>
      </c>
      <c r="C309" s="30">
        <f t="shared" si="57"/>
        <v>0</v>
      </c>
      <c r="D309" s="30">
        <f t="shared" si="57"/>
        <v>25000</v>
      </c>
      <c r="E309" s="30">
        <f t="shared" si="57"/>
        <v>0</v>
      </c>
      <c r="F309" s="44">
        <f t="shared" si="57"/>
        <v>31100</v>
      </c>
    </row>
    <row r="310" spans="1:6" ht="21" x14ac:dyDescent="0.35">
      <c r="A310" s="7"/>
      <c r="B310" s="21"/>
      <c r="C310" s="31"/>
      <c r="D310" s="31"/>
      <c r="E310" s="31"/>
      <c r="F310" s="45"/>
    </row>
    <row r="311" spans="1:6" ht="21" x14ac:dyDescent="0.35">
      <c r="A311" s="7" t="s">
        <v>133</v>
      </c>
      <c r="B311" s="20"/>
      <c r="C311" s="33"/>
      <c r="D311" s="33"/>
      <c r="E311" s="33"/>
      <c r="F311" s="47"/>
    </row>
    <row r="312" spans="1:6" ht="21" x14ac:dyDescent="0.35">
      <c r="A312" s="7" t="s">
        <v>220</v>
      </c>
      <c r="B312" s="13">
        <f>255971.26*0.396</f>
        <v>101364.61896000001</v>
      </c>
      <c r="C312" s="28"/>
      <c r="D312" s="28"/>
      <c r="E312" s="28"/>
      <c r="F312" s="74">
        <f t="shared" ref="F312:F315" si="58">SUM(B312:E312)</f>
        <v>101364.61896000001</v>
      </c>
    </row>
    <row r="313" spans="1:6" ht="21" x14ac:dyDescent="0.35">
      <c r="A313" s="7" t="s">
        <v>210</v>
      </c>
      <c r="B313" s="64"/>
      <c r="C313" s="28"/>
      <c r="D313" s="29">
        <f>375000*0.604</f>
        <v>226500</v>
      </c>
      <c r="E313" s="28"/>
      <c r="F313" s="74">
        <f t="shared" si="58"/>
        <v>226500</v>
      </c>
    </row>
    <row r="314" spans="1:6" ht="21" x14ac:dyDescent="0.35">
      <c r="A314" s="7" t="s">
        <v>211</v>
      </c>
      <c r="B314" s="13">
        <f>375000*0.396</f>
        <v>148500</v>
      </c>
      <c r="C314" s="28"/>
      <c r="D314" s="28"/>
      <c r="E314" s="28"/>
      <c r="F314" s="74">
        <f t="shared" si="58"/>
        <v>148500</v>
      </c>
    </row>
    <row r="315" spans="1:6" ht="21" x14ac:dyDescent="0.35">
      <c r="A315" s="7" t="s">
        <v>212</v>
      </c>
      <c r="B315" s="14"/>
      <c r="C315" s="28"/>
      <c r="D315" s="29">
        <f>255971.26*0.604</f>
        <v>154606.64103999999</v>
      </c>
      <c r="E315" s="28"/>
      <c r="F315" s="74">
        <f t="shared" si="58"/>
        <v>154606.64103999999</v>
      </c>
    </row>
    <row r="316" spans="1:6" ht="21" x14ac:dyDescent="0.35">
      <c r="A316" s="7" t="s">
        <v>134</v>
      </c>
      <c r="B316" s="15">
        <f t="shared" ref="B316:F316" si="59">SUM(B312:B315)</f>
        <v>249864.61895999999</v>
      </c>
      <c r="C316" s="30">
        <f t="shared" si="59"/>
        <v>0</v>
      </c>
      <c r="D316" s="30">
        <f t="shared" si="59"/>
        <v>381106.64104000002</v>
      </c>
      <c r="E316" s="30">
        <f t="shared" si="59"/>
        <v>0</v>
      </c>
      <c r="F316" s="44">
        <f t="shared" si="59"/>
        <v>630971.26</v>
      </c>
    </row>
    <row r="317" spans="1:6" ht="21" x14ac:dyDescent="0.35">
      <c r="A317" s="7"/>
      <c r="B317" s="21"/>
      <c r="C317" s="31"/>
      <c r="D317" s="31"/>
      <c r="E317" s="31"/>
      <c r="F317" s="45"/>
    </row>
    <row r="318" spans="1:6" ht="21" x14ac:dyDescent="0.35">
      <c r="A318" s="7" t="s">
        <v>135</v>
      </c>
      <c r="B318" s="20"/>
      <c r="C318" s="33"/>
      <c r="D318" s="33"/>
      <c r="E318" s="33"/>
      <c r="F318" s="47"/>
    </row>
    <row r="319" spans="1:6" ht="21" x14ac:dyDescent="0.35">
      <c r="A319" s="7" t="s">
        <v>213</v>
      </c>
      <c r="B319" s="14"/>
      <c r="C319" s="28"/>
      <c r="D319" s="28"/>
      <c r="E319" s="29">
        <v>119552</v>
      </c>
      <c r="F319" s="74">
        <f t="shared" ref="F319" si="60">SUM(B319:E319)</f>
        <v>119552</v>
      </c>
    </row>
    <row r="320" spans="1:6" ht="21" x14ac:dyDescent="0.35">
      <c r="A320" s="7" t="s">
        <v>136</v>
      </c>
      <c r="B320" s="15">
        <f t="shared" ref="B320:F320" si="61">SUM(B319:B319)</f>
        <v>0</v>
      </c>
      <c r="C320" s="30">
        <f t="shared" si="61"/>
        <v>0</v>
      </c>
      <c r="D320" s="30">
        <f t="shared" si="61"/>
        <v>0</v>
      </c>
      <c r="E320" s="30">
        <f t="shared" si="61"/>
        <v>119552</v>
      </c>
      <c r="F320" s="44">
        <f t="shared" si="61"/>
        <v>119552</v>
      </c>
    </row>
    <row r="321" spans="1:6" ht="21" x14ac:dyDescent="0.35">
      <c r="A321" s="7"/>
      <c r="B321" s="61"/>
      <c r="C321" s="58"/>
      <c r="D321" s="58"/>
      <c r="E321" s="58"/>
      <c r="F321" s="62"/>
    </row>
    <row r="322" spans="1:6" ht="21" x14ac:dyDescent="0.35">
      <c r="A322" s="7"/>
      <c r="B322" s="60"/>
      <c r="C322" s="54"/>
      <c r="D322" s="54"/>
      <c r="E322" s="54"/>
      <c r="F322" s="63"/>
    </row>
    <row r="323" spans="1:6" ht="21" x14ac:dyDescent="0.35">
      <c r="A323" s="7"/>
      <c r="B323" s="13"/>
      <c r="C323" s="29"/>
      <c r="D323" s="29"/>
      <c r="E323" s="29"/>
      <c r="F323" s="43"/>
    </row>
    <row r="324" spans="1:6" ht="21" x14ac:dyDescent="0.35">
      <c r="A324" s="6" t="s">
        <v>226</v>
      </c>
      <c r="B324" s="18">
        <f>+B320+B316+B309+B302+B290+B285+B277+B271+B266+B245+B241+B235+B229+B223+B214+B180+B168+B162+B155+B145+B140+B134+B123+B112</f>
        <v>2891344.99896</v>
      </c>
      <c r="C324" s="36">
        <f>+C320+C316+C309+C302+C290+C285+C277+C271+C266+C245++C241+C235+C229+C223+C214+C180+C168+C162+C155+C145+C140+C134+C123+C112</f>
        <v>85860</v>
      </c>
      <c r="D324" s="36">
        <f>+D320+D316+D309+D302+D290+D285+D277+D271+D266+D245+D241+D235+D229+D223+D214+D180+D168+D162+D155+D145+D140+D134+D123+D112</f>
        <v>522259.64104000002</v>
      </c>
      <c r="E324" s="36">
        <f>+E320+E316+E309+E302+E290+E285+E277+E271+E266+E245+E241+E235+E229+E223+E214+E180+E168+E162+E155+E145+E140+E134+E123+E112</f>
        <v>119552</v>
      </c>
      <c r="F324" s="49">
        <f>+F320+F316+F309+F302+F290+F285+F277+F271+F266+F245+F241+F235+F229+F223+F214+F180+F168+F162+F155+F145+F140+F134+F123+F112</f>
        <v>3619016.6399999997</v>
      </c>
    </row>
    <row r="325" spans="1:6" ht="21.75" thickBot="1" x14ac:dyDescent="0.4">
      <c r="A325" s="6"/>
      <c r="B325" s="55"/>
      <c r="C325" s="56"/>
      <c r="D325" s="56"/>
      <c r="E325" s="56"/>
      <c r="F325" s="57"/>
    </row>
    <row r="326" spans="1:6" ht="21" x14ac:dyDescent="0.35">
      <c r="A326" s="6"/>
      <c r="B326" s="69"/>
      <c r="C326" s="69"/>
      <c r="D326" s="69"/>
      <c r="E326" s="69"/>
      <c r="F326" s="69"/>
    </row>
    <row r="327" spans="1:6" ht="21" x14ac:dyDescent="0.35">
      <c r="A327" s="6" t="s">
        <v>224</v>
      </c>
      <c r="B327" s="54"/>
      <c r="C327" s="54"/>
      <c r="D327" s="54"/>
      <c r="E327" s="54"/>
      <c r="F327" s="54"/>
    </row>
    <row r="328" spans="1:6" ht="21.75" thickBot="1" x14ac:dyDescent="0.4">
      <c r="A328" s="6"/>
      <c r="B328" s="54"/>
      <c r="C328" s="54"/>
      <c r="D328" s="54"/>
      <c r="E328" s="54"/>
      <c r="F328" s="54"/>
    </row>
    <row r="329" spans="1:6" ht="21" x14ac:dyDescent="0.35">
      <c r="A329" s="7" t="s">
        <v>217</v>
      </c>
      <c r="B329" s="19">
        <v>60000</v>
      </c>
      <c r="C329" s="27"/>
      <c r="D329" s="27"/>
      <c r="E329" s="27"/>
      <c r="F329" s="42">
        <f t="shared" ref="F329:F343" si="62">SUM(B329:E329)</f>
        <v>60000</v>
      </c>
    </row>
    <row r="330" spans="1:6" ht="21" x14ac:dyDescent="0.35">
      <c r="A330" s="7" t="s">
        <v>244</v>
      </c>
      <c r="B330" s="13">
        <v>10000</v>
      </c>
      <c r="C330" s="29"/>
      <c r="D330" s="29"/>
      <c r="E330" s="29"/>
      <c r="F330" s="43">
        <f t="shared" si="62"/>
        <v>10000</v>
      </c>
    </row>
    <row r="331" spans="1:6" ht="21" x14ac:dyDescent="0.35">
      <c r="A331" s="7" t="s">
        <v>278</v>
      </c>
      <c r="B331" s="13"/>
      <c r="C331" s="29"/>
      <c r="D331" s="29"/>
      <c r="E331" s="29"/>
      <c r="F331" s="43">
        <f t="shared" ref="F331" si="63">SUM(B331:E331)</f>
        <v>0</v>
      </c>
    </row>
    <row r="332" spans="1:6" ht="21" x14ac:dyDescent="0.35">
      <c r="A332" s="7" t="s">
        <v>253</v>
      </c>
      <c r="B332" s="13">
        <v>35000</v>
      </c>
      <c r="C332" s="29"/>
      <c r="D332" s="29"/>
      <c r="E332" s="29"/>
      <c r="F332" s="43">
        <f t="shared" si="62"/>
        <v>35000</v>
      </c>
    </row>
    <row r="333" spans="1:6" ht="21" x14ac:dyDescent="0.35">
      <c r="A333" s="7" t="s">
        <v>254</v>
      </c>
      <c r="B333" s="13">
        <v>8000</v>
      </c>
      <c r="C333" s="29"/>
      <c r="D333" s="29"/>
      <c r="E333" s="29"/>
      <c r="F333" s="43">
        <f t="shared" si="62"/>
        <v>8000</v>
      </c>
    </row>
    <row r="334" spans="1:6" ht="21" x14ac:dyDescent="0.35">
      <c r="A334" s="7" t="s">
        <v>291</v>
      </c>
      <c r="B334" s="13">
        <v>76000</v>
      </c>
      <c r="C334" s="29"/>
      <c r="D334" s="29"/>
      <c r="E334" s="29"/>
      <c r="F334" s="43">
        <f t="shared" si="62"/>
        <v>76000</v>
      </c>
    </row>
    <row r="335" spans="1:6" ht="21" x14ac:dyDescent="0.35">
      <c r="A335" s="7" t="s">
        <v>292</v>
      </c>
      <c r="B335" s="13"/>
      <c r="C335" s="29"/>
      <c r="D335" s="29"/>
      <c r="E335" s="29"/>
      <c r="F335" s="43">
        <f t="shared" ref="F335" si="64">SUM(B335:E335)</f>
        <v>0</v>
      </c>
    </row>
    <row r="336" spans="1:6" ht="21" x14ac:dyDescent="0.35">
      <c r="A336" s="7" t="s">
        <v>281</v>
      </c>
      <c r="B336" s="13"/>
      <c r="C336" s="29"/>
      <c r="D336" s="29"/>
      <c r="E336" s="29"/>
      <c r="F336" s="43">
        <f t="shared" si="62"/>
        <v>0</v>
      </c>
    </row>
    <row r="337" spans="1:6" ht="21" x14ac:dyDescent="0.35">
      <c r="A337" s="70" t="s">
        <v>266</v>
      </c>
      <c r="B337" s="13"/>
      <c r="C337" s="29">
        <v>100000</v>
      </c>
      <c r="D337" s="29"/>
      <c r="E337" s="29"/>
      <c r="F337" s="43">
        <f t="shared" si="62"/>
        <v>100000</v>
      </c>
    </row>
    <row r="338" spans="1:6" ht="21" x14ac:dyDescent="0.35">
      <c r="A338" s="7" t="s">
        <v>282</v>
      </c>
      <c r="B338" s="13"/>
      <c r="C338" s="29">
        <v>350000</v>
      </c>
      <c r="D338" s="29"/>
      <c r="E338" s="29"/>
      <c r="F338" s="43">
        <f t="shared" si="62"/>
        <v>350000</v>
      </c>
    </row>
    <row r="339" spans="1:6" ht="21" x14ac:dyDescent="0.35">
      <c r="A339" s="7" t="s">
        <v>276</v>
      </c>
      <c r="B339" s="13">
        <v>75000</v>
      </c>
      <c r="C339" s="29"/>
      <c r="D339" s="29"/>
      <c r="E339" s="29"/>
      <c r="F339" s="43">
        <f t="shared" si="62"/>
        <v>75000</v>
      </c>
    </row>
    <row r="340" spans="1:6" ht="21" x14ac:dyDescent="0.35">
      <c r="A340" s="7" t="s">
        <v>239</v>
      </c>
      <c r="B340" s="13"/>
      <c r="C340" s="29"/>
      <c r="D340" s="29">
        <v>250000</v>
      </c>
      <c r="E340" s="29"/>
      <c r="F340" s="43">
        <f t="shared" si="62"/>
        <v>250000</v>
      </c>
    </row>
    <row r="341" spans="1:6" ht="21" x14ac:dyDescent="0.35">
      <c r="A341" s="7" t="s">
        <v>277</v>
      </c>
      <c r="B341" s="13"/>
      <c r="C341" s="29"/>
      <c r="D341" s="29"/>
      <c r="E341" s="29"/>
      <c r="F341" s="43">
        <f t="shared" ref="F341" si="65">SUM(B341:E341)</f>
        <v>0</v>
      </c>
    </row>
    <row r="342" spans="1:6" ht="21" x14ac:dyDescent="0.35">
      <c r="A342" s="7" t="s">
        <v>269</v>
      </c>
      <c r="B342" s="13">
        <v>40000</v>
      </c>
      <c r="C342" s="29"/>
      <c r="D342" s="29"/>
      <c r="E342" s="29"/>
      <c r="F342" s="43">
        <f t="shared" si="62"/>
        <v>40000</v>
      </c>
    </row>
    <row r="343" spans="1:6" ht="21" x14ac:dyDescent="0.35">
      <c r="A343" s="7" t="s">
        <v>280</v>
      </c>
      <c r="B343" s="13"/>
      <c r="C343" s="29"/>
      <c r="D343" s="29"/>
      <c r="E343" s="29"/>
      <c r="F343" s="43">
        <f t="shared" si="62"/>
        <v>0</v>
      </c>
    </row>
    <row r="344" spans="1:6" ht="21" x14ac:dyDescent="0.35">
      <c r="A344" s="7"/>
      <c r="B344" s="13"/>
      <c r="C344" s="29"/>
      <c r="D344" s="29"/>
      <c r="E344" s="29"/>
      <c r="F344" s="43"/>
    </row>
    <row r="345" spans="1:6" ht="21" x14ac:dyDescent="0.35">
      <c r="A345" s="6" t="s">
        <v>225</v>
      </c>
      <c r="B345" s="15">
        <f>SUM(B329:B344)</f>
        <v>304000</v>
      </c>
      <c r="C345" s="30">
        <f>SUM(C329:C343)</f>
        <v>450000</v>
      </c>
      <c r="D345" s="30">
        <f>SUM(D329:D343)</f>
        <v>250000</v>
      </c>
      <c r="E345" s="30">
        <f>SUM(E329:E343)</f>
        <v>0</v>
      </c>
      <c r="F345" s="44">
        <f>SUM(F329:F343)</f>
        <v>1004000</v>
      </c>
    </row>
    <row r="346" spans="1:6" ht="21" x14ac:dyDescent="0.35">
      <c r="A346" s="6"/>
      <c r="B346" s="23"/>
      <c r="C346" s="37"/>
      <c r="D346" s="37"/>
      <c r="E346" s="37"/>
      <c r="F346" s="50"/>
    </row>
    <row r="347" spans="1:6" ht="21" x14ac:dyDescent="0.35">
      <c r="A347" s="6" t="s">
        <v>248</v>
      </c>
      <c r="B347" s="15">
        <f>+B345+B324</f>
        <v>3195344.99896</v>
      </c>
      <c r="C347" s="30">
        <f>+C345+C324</f>
        <v>535860</v>
      </c>
      <c r="D347" s="30">
        <f>+D345+D324</f>
        <v>772259.64104000002</v>
      </c>
      <c r="E347" s="30">
        <f>+E345+E324</f>
        <v>119552</v>
      </c>
      <c r="F347" s="44">
        <f>+F345+F324</f>
        <v>4623016.6399999997</v>
      </c>
    </row>
    <row r="348" spans="1:6" ht="21" x14ac:dyDescent="0.35">
      <c r="A348" s="6"/>
      <c r="B348" s="23"/>
      <c r="C348" s="37"/>
      <c r="D348" s="37"/>
      <c r="E348" s="37"/>
      <c r="F348" s="50"/>
    </row>
    <row r="349" spans="1:6" ht="21" x14ac:dyDescent="0.35">
      <c r="A349" s="6" t="s">
        <v>151</v>
      </c>
      <c r="B349" s="18">
        <f>+B87-B324-B345</f>
        <v>-368059.79895999981</v>
      </c>
      <c r="C349" s="36">
        <f>+C87-C324-C345</f>
        <v>-380860</v>
      </c>
      <c r="D349" s="36">
        <f>+D87-D324-D345</f>
        <v>-2259.6410400000168</v>
      </c>
      <c r="E349" s="36">
        <f>+E87-E324-E345</f>
        <v>0</v>
      </c>
      <c r="F349" s="49">
        <f>+F87-F324-F345</f>
        <v>-751179.43999999948</v>
      </c>
    </row>
    <row r="350" spans="1:6" ht="21" x14ac:dyDescent="0.35">
      <c r="A350" s="6"/>
      <c r="B350" s="21"/>
      <c r="C350" s="31"/>
      <c r="D350" s="31"/>
      <c r="E350" s="31"/>
      <c r="F350" s="45"/>
    </row>
    <row r="351" spans="1:6" ht="21" x14ac:dyDescent="0.35">
      <c r="A351" s="4" t="s">
        <v>305</v>
      </c>
      <c r="B351" s="20"/>
      <c r="C351" s="33"/>
      <c r="D351" s="33"/>
      <c r="E351" s="33"/>
      <c r="F351" s="47"/>
    </row>
    <row r="352" spans="1:6" ht="21" x14ac:dyDescent="0.35">
      <c r="A352" s="5" t="s">
        <v>145</v>
      </c>
      <c r="B352" s="13">
        <f>+B11+B349</f>
        <v>2392763.2010400002</v>
      </c>
      <c r="C352" s="28"/>
      <c r="D352" s="28"/>
      <c r="E352" s="28"/>
      <c r="F352" s="43">
        <f t="shared" ref="F352:F355" si="66">SUM(B352:E352)</f>
        <v>2392763.2010400002</v>
      </c>
    </row>
    <row r="353" spans="1:6" ht="21" x14ac:dyDescent="0.35">
      <c r="A353" s="5" t="s">
        <v>142</v>
      </c>
      <c r="B353" s="14"/>
      <c r="C353" s="29">
        <f>+C11+C349</f>
        <v>113793</v>
      </c>
      <c r="D353" s="28"/>
      <c r="E353" s="28"/>
      <c r="F353" s="43">
        <f t="shared" si="66"/>
        <v>113793</v>
      </c>
    </row>
    <row r="354" spans="1:6" ht="21" x14ac:dyDescent="0.35">
      <c r="A354" s="5" t="s">
        <v>141</v>
      </c>
      <c r="B354" s="14"/>
      <c r="C354" s="28"/>
      <c r="D354" s="29">
        <f>+D11+D349</f>
        <v>2961722.3589599999</v>
      </c>
      <c r="E354" s="28"/>
      <c r="F354" s="43">
        <f t="shared" si="66"/>
        <v>2961722.3589599999</v>
      </c>
    </row>
    <row r="355" spans="1:6" ht="21" x14ac:dyDescent="0.35">
      <c r="A355" s="5" t="s">
        <v>143</v>
      </c>
      <c r="B355" s="14"/>
      <c r="C355" s="28"/>
      <c r="D355" s="28"/>
      <c r="E355" s="29">
        <f>+E11+E349</f>
        <v>0</v>
      </c>
      <c r="F355" s="43">
        <f t="shared" si="66"/>
        <v>0</v>
      </c>
    </row>
    <row r="356" spans="1:6" ht="21" x14ac:dyDescent="0.35">
      <c r="A356" s="5" t="s">
        <v>144</v>
      </c>
      <c r="B356" s="15">
        <f>SUM(B352:B355)</f>
        <v>2392763.2010400002</v>
      </c>
      <c r="C356" s="30">
        <f>SUM(C353:C355)</f>
        <v>113793</v>
      </c>
      <c r="D356" s="30">
        <f>SUM(D353:D355)</f>
        <v>2961722.3589599999</v>
      </c>
      <c r="E356" s="30">
        <f>SUM(E353:E355)</f>
        <v>0</v>
      </c>
      <c r="F356" s="44">
        <f>SUM(F352:F355)</f>
        <v>5468278.5600000005</v>
      </c>
    </row>
    <row r="357" spans="1:6" ht="15.75" thickBot="1" x14ac:dyDescent="0.3">
      <c r="A357" s="1"/>
      <c r="B357" s="24"/>
      <c r="C357" s="38"/>
      <c r="D357" s="38"/>
      <c r="E357" s="38"/>
      <c r="F357" s="51"/>
    </row>
    <row r="358" spans="1:6" ht="21.75" thickBot="1" x14ac:dyDescent="0.4">
      <c r="A358" s="6" t="s">
        <v>152</v>
      </c>
      <c r="B358" s="17">
        <f>+B89-B324-B356-B345</f>
        <v>0</v>
      </c>
      <c r="C358" s="35">
        <f>+C89-C324-C356-C345</f>
        <v>0</v>
      </c>
      <c r="D358" s="35">
        <f>+D89-D324-D356-D345</f>
        <v>0</v>
      </c>
      <c r="E358" s="35">
        <f>+E89-E324-E356-E345</f>
        <v>0</v>
      </c>
      <c r="F358" s="48">
        <f>+F89-F324-F356-F345</f>
        <v>-9.3132257461547852E-10</v>
      </c>
    </row>
    <row r="359" spans="1:6" ht="31.5" customHeight="1" thickBot="1" x14ac:dyDescent="0.3">
      <c r="A359" s="1"/>
      <c r="B359" s="25"/>
      <c r="C359" s="39"/>
      <c r="D359" s="39"/>
      <c r="E359" s="39"/>
      <c r="F359" s="52"/>
    </row>
    <row r="364" spans="1:6" ht="22.5" customHeight="1" x14ac:dyDescent="0.35">
      <c r="B364" s="75" t="s">
        <v>294</v>
      </c>
      <c r="C364" s="76"/>
      <c r="D364" s="76"/>
    </row>
    <row r="365" spans="1:6" ht="16.5" customHeight="1" x14ac:dyDescent="0.35">
      <c r="B365" s="5" t="s">
        <v>296</v>
      </c>
      <c r="C365" s="77"/>
      <c r="D365" s="77">
        <f>+F96+F97+F115+F116+F117+F126+F128+F148+F150+F151</f>
        <v>282196.5</v>
      </c>
    </row>
    <row r="366" spans="1:6" ht="16.5" customHeight="1" x14ac:dyDescent="0.35">
      <c r="B366" s="5" t="s">
        <v>297</v>
      </c>
      <c r="C366" s="77"/>
      <c r="D366" s="77">
        <f>+F183+F184+F185+F186+F187+F189+F190+F191</f>
        <v>1012049.88</v>
      </c>
    </row>
    <row r="367" spans="1:6" ht="16.5" customHeight="1" x14ac:dyDescent="0.35">
      <c r="B367" s="5" t="s">
        <v>298</v>
      </c>
      <c r="C367" s="77"/>
      <c r="D367" s="77">
        <f>+F248+F250+F251+F252</f>
        <v>244205</v>
      </c>
    </row>
    <row r="368" spans="1:6" ht="16.5" customHeight="1" x14ac:dyDescent="0.35">
      <c r="B368" s="5" t="s">
        <v>140</v>
      </c>
      <c r="C368" s="77"/>
      <c r="D368" s="78">
        <f>SUM(D365:D367)</f>
        <v>1538451.38</v>
      </c>
      <c r="E368" s="85">
        <f>+D368/D380</f>
        <v>0.33278084415460812</v>
      </c>
    </row>
    <row r="369" spans="2:5" ht="16.5" customHeight="1" x14ac:dyDescent="0.35">
      <c r="B369" s="5"/>
      <c r="C369" s="77"/>
      <c r="D369" s="77"/>
      <c r="E369" s="85"/>
    </row>
    <row r="370" spans="2:5" ht="22.5" customHeight="1" x14ac:dyDescent="0.35">
      <c r="B370" s="79" t="s">
        <v>295</v>
      </c>
      <c r="C370" s="80"/>
      <c r="D370" s="80">
        <f>+F104+F105+F106+F107+F130+F132+F137+F138+F139+F167+F188+F192+F204+F217+F218+F219+F221+F232+F244+F261+F275+F276+F283+F312+F313+F314+F315+F319</f>
        <v>1058181.26</v>
      </c>
      <c r="E370" s="85">
        <f>+D370/D380</f>
        <v>0.22889410581918218</v>
      </c>
    </row>
    <row r="371" spans="2:5" ht="16.5" customHeight="1" x14ac:dyDescent="0.35">
      <c r="E371" s="85"/>
    </row>
    <row r="372" spans="2:5" ht="16.5" customHeight="1" x14ac:dyDescent="0.35">
      <c r="B372" s="81" t="s">
        <v>299</v>
      </c>
      <c r="C372" s="82"/>
      <c r="D372" s="82"/>
      <c r="E372" s="85"/>
    </row>
    <row r="373" spans="2:5" ht="16.5" customHeight="1" x14ac:dyDescent="0.35">
      <c r="B373" s="5" t="s">
        <v>300</v>
      </c>
      <c r="C373" s="77"/>
      <c r="D373" s="77">
        <f>+B345</f>
        <v>304000</v>
      </c>
      <c r="E373" s="85"/>
    </row>
    <row r="374" spans="2:5" ht="16.5" customHeight="1" x14ac:dyDescent="0.35">
      <c r="B374" s="5" t="s">
        <v>137</v>
      </c>
      <c r="C374" s="77"/>
      <c r="D374" s="77">
        <f>+C345</f>
        <v>450000</v>
      </c>
      <c r="E374" s="85"/>
    </row>
    <row r="375" spans="2:5" ht="16.5" customHeight="1" x14ac:dyDescent="0.35">
      <c r="B375" s="5" t="s">
        <v>138</v>
      </c>
      <c r="C375" s="77"/>
      <c r="D375" s="77">
        <f>+D345</f>
        <v>250000</v>
      </c>
      <c r="E375" s="85"/>
    </row>
    <row r="376" spans="2:5" ht="16.5" customHeight="1" x14ac:dyDescent="0.35">
      <c r="B376" s="5" t="s">
        <v>140</v>
      </c>
      <c r="C376" s="77"/>
      <c r="D376" s="78">
        <f>SUM(D373:D375)</f>
        <v>1004000</v>
      </c>
      <c r="E376" s="85">
        <f>+D376/D380</f>
        <v>0.21717421289662503</v>
      </c>
    </row>
    <row r="377" spans="2:5" ht="16.5" customHeight="1" x14ac:dyDescent="0.35">
      <c r="E377" s="85"/>
    </row>
    <row r="378" spans="2:5" ht="16.5" customHeight="1" x14ac:dyDescent="0.35">
      <c r="B378" s="83" t="s">
        <v>301</v>
      </c>
      <c r="C378" s="84"/>
      <c r="D378" s="84">
        <f>+F347-D368-D370-D376</f>
        <v>1022383.9999999998</v>
      </c>
      <c r="E378" s="85">
        <f>+D378/D380</f>
        <v>0.22115083712958469</v>
      </c>
    </row>
    <row r="380" spans="2:5" ht="16.5" customHeight="1" x14ac:dyDescent="0.35">
      <c r="C380" s="77" t="s">
        <v>140</v>
      </c>
      <c r="D380" s="77">
        <f>+D368+D370+D376+D378</f>
        <v>4623016.6399999997</v>
      </c>
    </row>
  </sheetData>
  <conditionalFormatting sqref="A98">
    <cfRule type="expression" dxfId="0" priority="1">
      <formula>ROW(A1)=ActiveRow</formula>
    </cfRule>
  </conditionalFormatting>
  <pageMargins left="0.25" right="0.25" top="0.75" bottom="0.75" header="0.3" footer="0.3"/>
  <pageSetup scale="65" fitToHeight="0" orientation="landscape" horizontalDpi="1200" verticalDpi="1200" r:id="rId1"/>
  <headerFooter>
    <oddHeader xml:space="preserve">&amp;C
</oddHeader>
    <oddFooter>&amp;L&amp;D&amp;C&amp;20&amp;P&amp;R&amp;Z&amp;F</oddFooter>
  </headerFooter>
  <rowBreaks count="26" manualBreakCount="26">
    <brk id="17" max="16383" man="1"/>
    <brk id="90" max="16383" man="1"/>
    <brk id="113" max="16383" man="1"/>
    <brk id="124" max="16383" man="1"/>
    <brk id="135" max="16383" man="1"/>
    <brk id="141" max="16383" man="1"/>
    <brk id="146" max="16383" man="1"/>
    <brk id="156" max="16383" man="1"/>
    <brk id="163" max="16383" man="1"/>
    <brk id="169" max="16383" man="1"/>
    <brk id="181" max="16383" man="1"/>
    <brk id="215" max="16383" man="1"/>
    <brk id="224" max="16383" man="1"/>
    <brk id="230" max="16383" man="1"/>
    <brk id="236" max="16383" man="1"/>
    <brk id="246" max="16383" man="1"/>
    <brk id="267" max="16383" man="1"/>
    <brk id="272" max="16383" man="1"/>
    <brk id="278" max="16383" man="1"/>
    <brk id="286" max="16383" man="1"/>
    <brk id="291" max="16383" man="1"/>
    <brk id="303" max="16383" man="1"/>
    <brk id="310" max="16383" man="1"/>
    <brk id="317" max="16383" man="1"/>
    <brk id="323" max="16383" man="1"/>
    <brk id="3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Dorene Guistwhite</cp:lastModifiedBy>
  <cp:lastPrinted>2025-11-12T15:53:46Z</cp:lastPrinted>
  <dcterms:created xsi:type="dcterms:W3CDTF">2016-06-29T15:21:37Z</dcterms:created>
  <dcterms:modified xsi:type="dcterms:W3CDTF">2025-11-12T16:03:47Z</dcterms:modified>
</cp:coreProperties>
</file>